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-12" windowWidth="11304" windowHeight="8232" firstSheet="1" activeTab="1"/>
  </bookViews>
  <sheets>
    <sheet name="P. ACCIÓN A MAYO 2019  " sheetId="4" r:id="rId1"/>
    <sheet name="P. ACCIÓN A MAYO 2019 CONSOLIDA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Print_Titles" localSheetId="0">'P. ACCIÓN A MAYO 2019  '!$C:$F,'P. ACCIÓN A MAYO 2019  '!$1:$3</definedName>
    <definedName name="_xlnm.Print_Titles" localSheetId="1">'P. ACCIÓN A MAYO 2019 CONSOLIDA'!$C:$F,'P. ACCIÓN A MAYO 2019 CONSOLIDA'!$1:$4</definedName>
  </definedNames>
  <calcPr calcId="144525"/>
</workbook>
</file>

<file path=xl/calcChain.xml><?xml version="1.0" encoding="utf-8"?>
<calcChain xmlns="http://schemas.openxmlformats.org/spreadsheetml/2006/main">
  <c r="G203" i="2" l="1"/>
  <c r="G204" i="2" s="1"/>
  <c r="G202" i="2"/>
  <c r="G201" i="2"/>
  <c r="G200" i="2"/>
  <c r="G199" i="2"/>
  <c r="AB204" i="2"/>
  <c r="AA204" i="2"/>
  <c r="Z204" i="2"/>
  <c r="Y204" i="2"/>
  <c r="X204" i="2"/>
  <c r="W204" i="2"/>
  <c r="V204" i="2"/>
  <c r="U204" i="2"/>
  <c r="T204" i="2"/>
  <c r="S204" i="2"/>
  <c r="R204" i="2"/>
  <c r="Q204" i="2"/>
  <c r="P204" i="2"/>
  <c r="O204" i="2"/>
  <c r="N204" i="2"/>
  <c r="M204" i="2"/>
  <c r="L204" i="2"/>
  <c r="K204" i="2"/>
  <c r="J204" i="2"/>
  <c r="I204" i="2"/>
  <c r="H204" i="2"/>
  <c r="AD202" i="2"/>
  <c r="AD200" i="2"/>
  <c r="E204" i="2"/>
  <c r="BZ38" i="2"/>
  <c r="BZ39" i="2"/>
  <c r="BZ40" i="2"/>
  <c r="BZ41" i="2"/>
  <c r="BZ42" i="2"/>
  <c r="BZ43" i="2"/>
  <c r="BZ44" i="2"/>
  <c r="BZ45" i="2"/>
  <c r="BZ46" i="2"/>
  <c r="BZ47" i="2"/>
  <c r="BZ48" i="2"/>
  <c r="BZ49" i="2"/>
  <c r="BZ50" i="2"/>
  <c r="BZ51" i="2"/>
  <c r="BZ52" i="2"/>
  <c r="BZ53" i="2"/>
  <c r="BZ54" i="2"/>
  <c r="BZ55" i="2"/>
  <c r="BZ56" i="2"/>
  <c r="BZ57" i="2"/>
  <c r="BZ58" i="2"/>
  <c r="BZ59" i="2"/>
  <c r="BZ60" i="2"/>
  <c r="BZ61" i="2"/>
  <c r="BZ62" i="2"/>
  <c r="BZ63" i="2"/>
  <c r="BZ64" i="2"/>
  <c r="BZ65" i="2"/>
  <c r="BZ66" i="2"/>
  <c r="BZ67" i="2"/>
  <c r="BZ68" i="2"/>
  <c r="BZ69" i="2"/>
  <c r="BZ70" i="2"/>
  <c r="BZ71" i="2"/>
  <c r="BZ72" i="2"/>
  <c r="BZ73" i="2"/>
  <c r="BZ74" i="2"/>
  <c r="BZ75" i="2"/>
  <c r="BZ76" i="2"/>
  <c r="BZ77" i="2"/>
  <c r="BZ78" i="2"/>
  <c r="BZ79" i="2"/>
  <c r="BZ80" i="2"/>
  <c r="BZ81" i="2"/>
  <c r="BZ82" i="2"/>
  <c r="BZ83" i="2"/>
  <c r="BZ84" i="2"/>
  <c r="BZ85" i="2"/>
  <c r="BZ86" i="2"/>
  <c r="BZ87" i="2"/>
  <c r="BZ88" i="2"/>
  <c r="BZ89" i="2"/>
  <c r="BZ90" i="2"/>
  <c r="BZ91" i="2"/>
  <c r="BZ92" i="2"/>
  <c r="BZ93" i="2"/>
  <c r="BZ94" i="2"/>
  <c r="BZ95" i="2"/>
  <c r="BZ96" i="2"/>
  <c r="BZ97" i="2"/>
  <c r="BZ98" i="2"/>
  <c r="BZ99" i="2"/>
  <c r="BZ100" i="2"/>
  <c r="BZ101" i="2"/>
  <c r="BZ102" i="2"/>
  <c r="BZ103" i="2"/>
  <c r="BZ104" i="2"/>
  <c r="BZ105" i="2"/>
  <c r="BZ106" i="2"/>
  <c r="BZ108" i="2"/>
  <c r="BZ109" i="2"/>
  <c r="BZ110" i="2"/>
  <c r="BZ111" i="2"/>
  <c r="BZ112" i="2"/>
  <c r="BZ113" i="2"/>
  <c r="BZ114" i="2"/>
  <c r="BZ115" i="2"/>
  <c r="BZ116" i="2"/>
  <c r="BZ117" i="2"/>
  <c r="BZ118" i="2"/>
  <c r="BZ119" i="2"/>
  <c r="BZ120" i="2"/>
  <c r="BZ121" i="2"/>
  <c r="BZ122" i="2"/>
  <c r="BZ123" i="2"/>
  <c r="BZ124" i="2"/>
  <c r="BZ125" i="2"/>
  <c r="BZ126" i="2"/>
  <c r="BZ127" i="2"/>
  <c r="BZ128" i="2"/>
  <c r="BZ129" i="2"/>
  <c r="BZ130" i="2"/>
  <c r="BZ131" i="2"/>
  <c r="BZ132" i="2"/>
  <c r="BZ133" i="2"/>
  <c r="BZ134" i="2"/>
  <c r="BZ136" i="2"/>
  <c r="BZ137" i="2"/>
  <c r="BZ138" i="2"/>
  <c r="DY140" i="2"/>
  <c r="DX140" i="2"/>
  <c r="DT147" i="4"/>
  <c r="DB147" i="4"/>
  <c r="CV147" i="4"/>
  <c r="CU147" i="4"/>
  <c r="CT147" i="4"/>
  <c r="CS147" i="4"/>
  <c r="CO147" i="4"/>
  <c r="CN147" i="4"/>
  <c r="CM147" i="4"/>
  <c r="CL147" i="4"/>
  <c r="CK147" i="4"/>
  <c r="CJ147" i="4"/>
  <c r="CI147" i="4"/>
  <c r="CH147" i="4"/>
  <c r="CG147" i="4"/>
  <c r="CF147" i="4"/>
  <c r="CE147" i="4"/>
  <c r="CD147" i="4"/>
  <c r="CB147" i="4"/>
  <c r="BX147" i="4"/>
  <c r="AZ147" i="4"/>
  <c r="AY147" i="4"/>
  <c r="AX147" i="4"/>
  <c r="AW147" i="4"/>
  <c r="AS147" i="4"/>
  <c r="AR147" i="4"/>
  <c r="AQ147" i="4"/>
  <c r="AP147" i="4"/>
  <c r="AO147" i="4"/>
  <c r="AN147" i="4"/>
  <c r="AM147" i="4"/>
  <c r="AL147" i="4"/>
  <c r="AK147" i="4"/>
  <c r="AJ147" i="4"/>
  <c r="AI147" i="4"/>
  <c r="AH147" i="4"/>
  <c r="AF147" i="4"/>
  <c r="AB147" i="4"/>
  <c r="Z147" i="4"/>
  <c r="Y147" i="4"/>
  <c r="X147" i="4"/>
  <c r="W147" i="4"/>
  <c r="U147" i="4"/>
  <c r="T147" i="4"/>
  <c r="S147" i="4"/>
  <c r="R147" i="4"/>
  <c r="Q147" i="4"/>
  <c r="P147" i="4"/>
  <c r="O147" i="4"/>
  <c r="N147" i="4"/>
  <c r="M147" i="4"/>
  <c r="L147" i="4"/>
  <c r="K147" i="4"/>
  <c r="J147" i="4"/>
  <c r="H147" i="4"/>
  <c r="CV146" i="4"/>
  <c r="CU146" i="4"/>
  <c r="CT146" i="4"/>
  <c r="CS146" i="4"/>
  <c r="CP146" i="4"/>
  <c r="CO146" i="4"/>
  <c r="CN146" i="4"/>
  <c r="CM146" i="4"/>
  <c r="CL146" i="4"/>
  <c r="CK146" i="4"/>
  <c r="CJ146" i="4"/>
  <c r="CI146" i="4"/>
  <c r="CH146" i="4"/>
  <c r="CG146" i="4"/>
  <c r="CF146" i="4"/>
  <c r="CE146" i="4"/>
  <c r="CD146" i="4"/>
  <c r="CB146" i="4"/>
  <c r="AY146" i="4"/>
  <c r="AX146" i="4"/>
  <c r="AW146" i="4"/>
  <c r="AT146" i="4"/>
  <c r="AS146" i="4"/>
  <c r="AR146" i="4"/>
  <c r="AQ146" i="4"/>
  <c r="AP146" i="4"/>
  <c r="AO146" i="4"/>
  <c r="AN146" i="4"/>
  <c r="AM146" i="4"/>
  <c r="AL146" i="4"/>
  <c r="AK146" i="4"/>
  <c r="AJ146" i="4"/>
  <c r="AI146" i="4"/>
  <c r="AH146" i="4"/>
  <c r="AF146" i="4"/>
  <c r="AB146" i="4"/>
  <c r="Z146" i="4"/>
  <c r="Y146" i="4"/>
  <c r="V146" i="4"/>
  <c r="U146" i="4"/>
  <c r="T146" i="4"/>
  <c r="S146" i="4"/>
  <c r="R146" i="4"/>
  <c r="Q146" i="4"/>
  <c r="P146" i="4"/>
  <c r="O146" i="4"/>
  <c r="N146" i="4"/>
  <c r="M146" i="4"/>
  <c r="L146" i="4"/>
  <c r="K146" i="4"/>
  <c r="J146" i="4"/>
  <c r="H146" i="4"/>
  <c r="DT145" i="4"/>
  <c r="CV145" i="4"/>
  <c r="CT145" i="4"/>
  <c r="CR145" i="4"/>
  <c r="CJ145" i="4"/>
  <c r="CI145" i="4"/>
  <c r="CG145" i="4"/>
  <c r="CF145" i="4"/>
  <c r="CE145" i="4"/>
  <c r="CD145" i="4"/>
  <c r="CC145" i="4"/>
  <c r="CB145" i="4"/>
  <c r="BX145" i="4"/>
  <c r="AZ145" i="4"/>
  <c r="AX145" i="4"/>
  <c r="AV145" i="4"/>
  <c r="AN145" i="4"/>
  <c r="AM145" i="4"/>
  <c r="AK145" i="4"/>
  <c r="AJ145" i="4"/>
  <c r="AI145" i="4"/>
  <c r="AH145" i="4"/>
  <c r="AG145" i="4"/>
  <c r="AF145" i="4"/>
  <c r="AB145" i="4"/>
  <c r="Z145" i="4"/>
  <c r="Y145" i="4"/>
  <c r="X145" i="4"/>
  <c r="W145" i="4"/>
  <c r="S145" i="4"/>
  <c r="O145" i="4"/>
  <c r="M145" i="4"/>
  <c r="L145" i="4"/>
  <c r="K145" i="4"/>
  <c r="J145" i="4"/>
  <c r="I145" i="4"/>
  <c r="H145" i="4"/>
  <c r="DT144" i="4"/>
  <c r="CW144" i="4"/>
  <c r="CV144" i="4"/>
  <c r="CU144" i="4"/>
  <c r="CT144" i="4"/>
  <c r="CS144" i="4"/>
  <c r="CR144" i="4"/>
  <c r="CP144" i="4"/>
  <c r="CO144" i="4"/>
  <c r="CN144" i="4"/>
  <c r="CM144" i="4"/>
  <c r="CL144" i="4"/>
  <c r="CK144" i="4"/>
  <c r="CJ144" i="4"/>
  <c r="CI144" i="4"/>
  <c r="CH144" i="4"/>
  <c r="CG144" i="4"/>
  <c r="CF144" i="4"/>
  <c r="CE144" i="4"/>
  <c r="CD144" i="4"/>
  <c r="CB144" i="4"/>
  <c r="BX144" i="4"/>
  <c r="BW144" i="4"/>
  <c r="AZ144" i="4"/>
  <c r="AY144" i="4"/>
  <c r="AX144" i="4"/>
  <c r="AW144" i="4"/>
  <c r="AV144" i="4"/>
  <c r="AT144" i="4"/>
  <c r="AS144" i="4"/>
  <c r="AR144" i="4"/>
  <c r="AQ144" i="4"/>
  <c r="AP144" i="4"/>
  <c r="AO144" i="4"/>
  <c r="AN144" i="4"/>
  <c r="AM144" i="4"/>
  <c r="AL144" i="4"/>
  <c r="AK144" i="4"/>
  <c r="AJ144" i="4"/>
  <c r="AI144" i="4"/>
  <c r="AH144" i="4"/>
  <c r="AF144" i="4"/>
  <c r="AB144" i="4"/>
  <c r="Z144" i="4"/>
  <c r="Y144" i="4"/>
  <c r="X144" i="4"/>
  <c r="W144" i="4"/>
  <c r="V144" i="4"/>
  <c r="U144" i="4"/>
  <c r="T144" i="4"/>
  <c r="S144" i="4"/>
  <c r="R144" i="4"/>
  <c r="Q144" i="4"/>
  <c r="P144" i="4"/>
  <c r="O144" i="4"/>
  <c r="N144" i="4"/>
  <c r="M144" i="4"/>
  <c r="L144" i="4"/>
  <c r="K144" i="4"/>
  <c r="J144" i="4"/>
  <c r="H144" i="4"/>
  <c r="DT143" i="4"/>
  <c r="CV143" i="4"/>
  <c r="CU143" i="4"/>
  <c r="CS143" i="4"/>
  <c r="CR143" i="4"/>
  <c r="CP143" i="4"/>
  <c r="CO143" i="4"/>
  <c r="CN143" i="4"/>
  <c r="CM143" i="4"/>
  <c r="CL143" i="4"/>
  <c r="CK143" i="4"/>
  <c r="CJ143" i="4"/>
  <c r="CI143" i="4"/>
  <c r="CH143" i="4"/>
  <c r="CG143" i="4"/>
  <c r="CE143" i="4"/>
  <c r="CD143" i="4"/>
  <c r="BX143" i="4"/>
  <c r="AZ143" i="4"/>
  <c r="AY143" i="4"/>
  <c r="AW143" i="4"/>
  <c r="AV143" i="4"/>
  <c r="AT143" i="4"/>
  <c r="AS143" i="4"/>
  <c r="AR143" i="4"/>
  <c r="AQ143" i="4"/>
  <c r="AP143" i="4"/>
  <c r="AO143" i="4"/>
  <c r="AN143" i="4"/>
  <c r="AM143" i="4"/>
  <c r="AL143" i="4"/>
  <c r="AK143" i="4"/>
  <c r="AI143" i="4"/>
  <c r="AH143" i="4"/>
  <c r="AB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H143" i="4"/>
  <c r="CU142" i="4"/>
  <c r="CT142" i="4"/>
  <c r="CS142" i="4"/>
  <c r="CP142" i="4"/>
  <c r="CO142" i="4"/>
  <c r="CN142" i="4"/>
  <c r="CM142" i="4"/>
  <c r="CL142" i="4"/>
  <c r="CF142" i="4"/>
  <c r="CE142" i="4"/>
  <c r="CD142" i="4"/>
  <c r="CB142" i="4"/>
  <c r="AY142" i="4"/>
  <c r="AX142" i="4"/>
  <c r="AW142" i="4"/>
  <c r="AV142" i="4"/>
  <c r="AU142" i="4"/>
  <c r="AS142" i="4"/>
  <c r="AR142" i="4"/>
  <c r="AQ142" i="4"/>
  <c r="AP142" i="4"/>
  <c r="AJ142" i="4"/>
  <c r="AI142" i="4"/>
  <c r="AH142" i="4"/>
  <c r="AF142" i="4"/>
  <c r="Z142" i="4"/>
  <c r="Y142" i="4"/>
  <c r="X142" i="4"/>
  <c r="W142" i="4"/>
  <c r="V142" i="4"/>
  <c r="U142" i="4"/>
  <c r="S142" i="4"/>
  <c r="R142" i="4"/>
  <c r="Q142" i="4"/>
  <c r="M142" i="4"/>
  <c r="L142" i="4"/>
  <c r="K142" i="4"/>
  <c r="J142" i="4"/>
  <c r="I142" i="4"/>
  <c r="H142" i="4"/>
  <c r="DE141" i="4"/>
  <c r="CZ141" i="4"/>
  <c r="CW141" i="4"/>
  <c r="CV141" i="4"/>
  <c r="CU141" i="4"/>
  <c r="CT141" i="4"/>
  <c r="CS141" i="4"/>
  <c r="CR141" i="4"/>
  <c r="CQ141" i="4"/>
  <c r="CP141" i="4"/>
  <c r="CO141" i="4"/>
  <c r="CM141" i="4"/>
  <c r="CL141" i="4"/>
  <c r="CJ141" i="4"/>
  <c r="CI141" i="4"/>
  <c r="CH141" i="4"/>
  <c r="CG141" i="4"/>
  <c r="CF141" i="4"/>
  <c r="CE141" i="4"/>
  <c r="CD141" i="4"/>
  <c r="CC141" i="4"/>
  <c r="CB141" i="4"/>
  <c r="BF141" i="4"/>
  <c r="BD141" i="4"/>
  <c r="BA141" i="4"/>
  <c r="AZ141" i="4"/>
  <c r="AY141" i="4"/>
  <c r="AY148" i="4" s="1"/>
  <c r="AX141" i="4"/>
  <c r="AW141" i="4"/>
  <c r="AV141" i="4"/>
  <c r="AU141" i="4"/>
  <c r="AT141" i="4"/>
  <c r="AQ141" i="4"/>
  <c r="AP141" i="4"/>
  <c r="AM141" i="4"/>
  <c r="AL141" i="4"/>
  <c r="AK141" i="4"/>
  <c r="AJ141" i="4"/>
  <c r="AI141" i="4"/>
  <c r="AH141" i="4"/>
  <c r="AG141" i="4"/>
  <c r="AF141" i="4"/>
  <c r="AA141" i="4"/>
  <c r="Z141" i="4"/>
  <c r="Y141" i="4"/>
  <c r="W141" i="4"/>
  <c r="V141" i="4"/>
  <c r="T141" i="4"/>
  <c r="S141" i="4"/>
  <c r="R141" i="4"/>
  <c r="N141" i="4"/>
  <c r="M141" i="4"/>
  <c r="M148" i="4" s="1"/>
  <c r="L141" i="4"/>
  <c r="L148" i="4" s="1"/>
  <c r="K141" i="4"/>
  <c r="K148" i="4" s="1"/>
  <c r="J141" i="4"/>
  <c r="I141" i="4"/>
  <c r="H141" i="4"/>
  <c r="H148" i="4" s="1"/>
  <c r="CU137" i="4"/>
  <c r="CT137" i="4"/>
  <c r="CS137" i="4"/>
  <c r="CP137" i="4"/>
  <c r="CO137" i="4"/>
  <c r="CN137" i="4"/>
  <c r="CM137" i="4"/>
  <c r="CL137" i="4"/>
  <c r="CG137" i="4"/>
  <c r="CF137" i="4"/>
  <c r="CE137" i="4"/>
  <c r="CD137" i="4"/>
  <c r="CB137" i="4"/>
  <c r="AY137" i="4"/>
  <c r="AX137" i="4"/>
  <c r="AW137" i="4"/>
  <c r="AQ137" i="4"/>
  <c r="AP137" i="4"/>
  <c r="AK137" i="4"/>
  <c r="AJ137" i="4"/>
  <c r="AI137" i="4"/>
  <c r="AH137" i="4"/>
  <c r="AF137" i="4"/>
  <c r="AA137" i="4"/>
  <c r="Z137" i="4"/>
  <c r="Y137" i="4"/>
  <c r="W137" i="4"/>
  <c r="V137" i="4"/>
  <c r="S137" i="4"/>
  <c r="R137" i="4"/>
  <c r="M137" i="4"/>
  <c r="L137" i="4"/>
  <c r="K137" i="4"/>
  <c r="J137" i="4"/>
  <c r="H137" i="4"/>
  <c r="DS136" i="4"/>
  <c r="DR136" i="4"/>
  <c r="DQ136" i="4"/>
  <c r="DP136" i="4"/>
  <c r="DO136" i="4"/>
  <c r="DN136" i="4"/>
  <c r="DM136" i="4"/>
  <c r="DL136" i="4"/>
  <c r="DK136" i="4"/>
  <c r="DJ136" i="4"/>
  <c r="DI136" i="4"/>
  <c r="DH136" i="4"/>
  <c r="DG136" i="4"/>
  <c r="DF136" i="4"/>
  <c r="CY136" i="4" s="1"/>
  <c r="DE136" i="4"/>
  <c r="DD136" i="4"/>
  <c r="DC136" i="4"/>
  <c r="DB136" i="4"/>
  <c r="DA136" i="4"/>
  <c r="CZ136" i="4"/>
  <c r="CC136" i="4"/>
  <c r="CA136" i="4"/>
  <c r="BW136" i="4"/>
  <c r="BV136" i="4"/>
  <c r="BU136" i="4"/>
  <c r="BT136" i="4"/>
  <c r="BS136" i="4"/>
  <c r="BR136" i="4"/>
  <c r="BQ136" i="4"/>
  <c r="BP136" i="4"/>
  <c r="BO136" i="4"/>
  <c r="BN136" i="4"/>
  <c r="BM136" i="4"/>
  <c r="BL136" i="4"/>
  <c r="BK136" i="4"/>
  <c r="BJ136" i="4"/>
  <c r="BI136" i="4"/>
  <c r="BH136" i="4"/>
  <c r="BG136" i="4"/>
  <c r="BF136" i="4"/>
  <c r="BD136" i="4"/>
  <c r="AG136" i="4"/>
  <c r="AE136" i="4"/>
  <c r="I136" i="4"/>
  <c r="G136" i="4"/>
  <c r="DW136" i="4" s="1"/>
  <c r="DS135" i="4"/>
  <c r="DR135" i="4"/>
  <c r="DQ135" i="4"/>
  <c r="DP135" i="4"/>
  <c r="DO135" i="4"/>
  <c r="DN135" i="4"/>
  <c r="DM135" i="4"/>
  <c r="DL135" i="4"/>
  <c r="DK135" i="4"/>
  <c r="DJ135" i="4"/>
  <c r="DI135" i="4"/>
  <c r="DH135" i="4"/>
  <c r="DG135" i="4"/>
  <c r="DF135" i="4"/>
  <c r="DE135" i="4"/>
  <c r="DD135" i="4"/>
  <c r="DC135" i="4"/>
  <c r="DB135" i="4"/>
  <c r="CZ135" i="4"/>
  <c r="CC135" i="4"/>
  <c r="CA135" i="4"/>
  <c r="BW135" i="4"/>
  <c r="BV135" i="4"/>
  <c r="BU135" i="4"/>
  <c r="BT135" i="4"/>
  <c r="BS135" i="4"/>
  <c r="BR135" i="4"/>
  <c r="BQ135" i="4"/>
  <c r="BP135" i="4"/>
  <c r="BO135" i="4"/>
  <c r="BN135" i="4"/>
  <c r="BM135" i="4"/>
  <c r="BL135" i="4"/>
  <c r="BK135" i="4"/>
  <c r="BJ135" i="4"/>
  <c r="BI135" i="4"/>
  <c r="BH135" i="4"/>
  <c r="BG135" i="4"/>
  <c r="BF135" i="4"/>
  <c r="BD135" i="4"/>
  <c r="BA135" i="4"/>
  <c r="AG135" i="4"/>
  <c r="AE135" i="4" s="1"/>
  <c r="AC135" i="4"/>
  <c r="I135" i="4"/>
  <c r="DW134" i="4"/>
  <c r="DU134" i="4"/>
  <c r="DS134" i="4"/>
  <c r="DR134" i="4"/>
  <c r="DQ134" i="4"/>
  <c r="DO134" i="4"/>
  <c r="DN134" i="4"/>
  <c r="DM134" i="4"/>
  <c r="DL134" i="4"/>
  <c r="DK134" i="4"/>
  <c r="DJ134" i="4"/>
  <c r="DI134" i="4"/>
  <c r="DH134" i="4"/>
  <c r="DG134" i="4"/>
  <c r="DF134" i="4"/>
  <c r="DE134" i="4"/>
  <c r="DD134" i="4"/>
  <c r="DC134" i="4"/>
  <c r="DB134" i="4"/>
  <c r="DA134" i="4"/>
  <c r="CZ134" i="4"/>
  <c r="CX134" i="4"/>
  <c r="CR134" i="4"/>
  <c r="BY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AV134" i="4"/>
  <c r="G134" i="4"/>
  <c r="DU133" i="4"/>
  <c r="DS133" i="4"/>
  <c r="DR133" i="4"/>
  <c r="DQ133" i="4"/>
  <c r="DP133" i="4"/>
  <c r="DO133" i="4"/>
  <c r="DN133" i="4"/>
  <c r="DM133" i="4"/>
  <c r="DL133" i="4"/>
  <c r="DK133" i="4"/>
  <c r="DJ133" i="4"/>
  <c r="DI133" i="4"/>
  <c r="DH133" i="4"/>
  <c r="DG133" i="4"/>
  <c r="DF133" i="4"/>
  <c r="DE133" i="4"/>
  <c r="DD133" i="4"/>
  <c r="DC133" i="4"/>
  <c r="DB133" i="4"/>
  <c r="DA133" i="4"/>
  <c r="CZ133" i="4"/>
  <c r="CA133" i="4"/>
  <c r="BZ133" i="4"/>
  <c r="CX133" i="4" s="1"/>
  <c r="BY133" i="4"/>
  <c r="BW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G133" i="4"/>
  <c r="BF133" i="4"/>
  <c r="BE133" i="4"/>
  <c r="BC133" i="4" s="1"/>
  <c r="DX133" i="4" s="1"/>
  <c r="BD133" i="4"/>
  <c r="AE133" i="4"/>
  <c r="AD133" i="4"/>
  <c r="BB133" i="4" s="1"/>
  <c r="G133" i="4"/>
  <c r="DW133" i="4" s="1"/>
  <c r="DU132" i="4"/>
  <c r="DS132" i="4"/>
  <c r="DR132" i="4"/>
  <c r="DQ132" i="4"/>
  <c r="DP132" i="4"/>
  <c r="DO132" i="4"/>
  <c r="DN132" i="4"/>
  <c r="DM132" i="4"/>
  <c r="DL132" i="4"/>
  <c r="DK132" i="4"/>
  <c r="DJ132" i="4"/>
  <c r="DI132" i="4"/>
  <c r="DH132" i="4"/>
  <c r="DG132" i="4"/>
  <c r="DF132" i="4"/>
  <c r="DE132" i="4"/>
  <c r="DD132" i="4"/>
  <c r="DC132" i="4"/>
  <c r="DB132" i="4"/>
  <c r="DA132" i="4"/>
  <c r="CZ132" i="4"/>
  <c r="CY132" i="4" s="1"/>
  <c r="DY132" i="4" s="1"/>
  <c r="CA132" i="4"/>
  <c r="BZ132" i="4"/>
  <c r="CX132" i="4" s="1"/>
  <c r="BY132" i="4"/>
  <c r="BW132" i="4"/>
  <c r="BV132" i="4"/>
  <c r="BU132" i="4"/>
  <c r="BT132" i="4"/>
  <c r="BS132" i="4"/>
  <c r="BR132" i="4"/>
  <c r="BQ132" i="4"/>
  <c r="BP132" i="4"/>
  <c r="BO132" i="4"/>
  <c r="BN132" i="4"/>
  <c r="BM132" i="4"/>
  <c r="BL132" i="4"/>
  <c r="BK132" i="4"/>
  <c r="BJ132" i="4"/>
  <c r="BI132" i="4"/>
  <c r="BC132" i="4" s="1"/>
  <c r="DX132" i="4" s="1"/>
  <c r="BH132" i="4"/>
  <c r="BG132" i="4"/>
  <c r="BF132" i="4"/>
  <c r="BE132" i="4"/>
  <c r="BD132" i="4"/>
  <c r="AE132" i="4"/>
  <c r="AD132" i="4"/>
  <c r="BB132" i="4" s="1"/>
  <c r="G132" i="4"/>
  <c r="DW132" i="4" s="1"/>
  <c r="DU131" i="4"/>
  <c r="DS131" i="4"/>
  <c r="DR131" i="4"/>
  <c r="DQ131" i="4"/>
  <c r="DP131" i="4"/>
  <c r="DO131" i="4"/>
  <c r="DN131" i="4"/>
  <c r="DM131" i="4"/>
  <c r="DL131" i="4"/>
  <c r="DK131" i="4"/>
  <c r="DJ131" i="4"/>
  <c r="DI131" i="4"/>
  <c r="DH131" i="4"/>
  <c r="DG131" i="4"/>
  <c r="DF131" i="4"/>
  <c r="DE131" i="4"/>
  <c r="DD131" i="4"/>
  <c r="DC131" i="4"/>
  <c r="DB131" i="4"/>
  <c r="DA131" i="4"/>
  <c r="CZ131" i="4"/>
  <c r="CA131" i="4"/>
  <c r="BZ131" i="4" s="1"/>
  <c r="CX131" i="4" s="1"/>
  <c r="BY131" i="4"/>
  <c r="BW131" i="4"/>
  <c r="BV131" i="4"/>
  <c r="BU131" i="4"/>
  <c r="BT131" i="4"/>
  <c r="BS131" i="4"/>
  <c r="BR131" i="4"/>
  <c r="BQ131" i="4"/>
  <c r="BP131" i="4"/>
  <c r="BO131" i="4"/>
  <c r="BN131" i="4"/>
  <c r="BM131" i="4"/>
  <c r="BL131" i="4"/>
  <c r="BK131" i="4"/>
  <c r="BJ131" i="4"/>
  <c r="BI131" i="4"/>
  <c r="BH131" i="4"/>
  <c r="BG131" i="4"/>
  <c r="BF131" i="4"/>
  <c r="BC131" i="4" s="1"/>
  <c r="DX131" i="4" s="1"/>
  <c r="BE131" i="4"/>
  <c r="BD131" i="4"/>
  <c r="AE131" i="4"/>
  <c r="G131" i="4"/>
  <c r="DW131" i="4" s="1"/>
  <c r="DU130" i="4"/>
  <c r="DS130" i="4"/>
  <c r="DR130" i="4"/>
  <c r="DQ130" i="4"/>
  <c r="DP130" i="4"/>
  <c r="DO130" i="4"/>
  <c r="DN130" i="4"/>
  <c r="DM130" i="4"/>
  <c r="DL130" i="4"/>
  <c r="DK130" i="4"/>
  <c r="DJ130" i="4"/>
  <c r="DI130" i="4"/>
  <c r="DH130" i="4"/>
  <c r="DG130" i="4"/>
  <c r="DF130" i="4"/>
  <c r="DE130" i="4"/>
  <c r="DD130" i="4"/>
  <c r="DC130" i="4"/>
  <c r="DB130" i="4"/>
  <c r="CZ130" i="4"/>
  <c r="CC130" i="4"/>
  <c r="BY130" i="4"/>
  <c r="BW130" i="4"/>
  <c r="BV130" i="4"/>
  <c r="BU130" i="4"/>
  <c r="BT130" i="4"/>
  <c r="BS130" i="4"/>
  <c r="BR130" i="4"/>
  <c r="BQ130" i="4"/>
  <c r="BP130" i="4"/>
  <c r="BO130" i="4"/>
  <c r="BN130" i="4"/>
  <c r="BM130" i="4"/>
  <c r="BL130" i="4"/>
  <c r="BK130" i="4"/>
  <c r="BJ130" i="4"/>
  <c r="BI130" i="4"/>
  <c r="BH130" i="4"/>
  <c r="BG130" i="4"/>
  <c r="BF130" i="4"/>
  <c r="BD130" i="4"/>
  <c r="AG130" i="4"/>
  <c r="G130" i="4"/>
  <c r="DW130" i="4" s="1"/>
  <c r="DU129" i="4"/>
  <c r="DS129" i="4"/>
  <c r="DR129" i="4"/>
  <c r="DQ129" i="4"/>
  <c r="DP129" i="4"/>
  <c r="DO129" i="4"/>
  <c r="DN129" i="4"/>
  <c r="DM129" i="4"/>
  <c r="DL129" i="4"/>
  <c r="DK129" i="4"/>
  <c r="DJ129" i="4"/>
  <c r="DI129" i="4"/>
  <c r="DH129" i="4"/>
  <c r="CY129" i="4" s="1"/>
  <c r="DG129" i="4"/>
  <c r="DF129" i="4"/>
  <c r="DE129" i="4"/>
  <c r="DD129" i="4"/>
  <c r="DC129" i="4"/>
  <c r="DB129" i="4"/>
  <c r="CZ129" i="4"/>
  <c r="CC129" i="4"/>
  <c r="DA129" i="4" s="1"/>
  <c r="CA129" i="4"/>
  <c r="BY129" i="4"/>
  <c r="BW129" i="4"/>
  <c r="BV129" i="4"/>
  <c r="BU129" i="4"/>
  <c r="BU137" i="4" s="1"/>
  <c r="BT129" i="4"/>
  <c r="BS129" i="4"/>
  <c r="BR129" i="4"/>
  <c r="BQ129" i="4"/>
  <c r="BP129" i="4"/>
  <c r="BO129" i="4"/>
  <c r="BN129" i="4"/>
  <c r="BM129" i="4"/>
  <c r="BL129" i="4"/>
  <c r="BK129" i="4"/>
  <c r="BJ129" i="4"/>
  <c r="BI129" i="4"/>
  <c r="BH129" i="4"/>
  <c r="BG129" i="4"/>
  <c r="BF129" i="4"/>
  <c r="BE129" i="4"/>
  <c r="BC129" i="4" s="1"/>
  <c r="DX129" i="4" s="1"/>
  <c r="BD129" i="4"/>
  <c r="AG129" i="4"/>
  <c r="AE129" i="4" s="1"/>
  <c r="G129" i="4"/>
  <c r="DW129" i="4" s="1"/>
  <c r="DW128" i="4"/>
  <c r="DU128" i="4"/>
  <c r="DS128" i="4"/>
  <c r="DR128" i="4"/>
  <c r="DQ128" i="4"/>
  <c r="DP128" i="4"/>
  <c r="DO128" i="4"/>
  <c r="DN128" i="4"/>
  <c r="DM128" i="4"/>
  <c r="DL128" i="4"/>
  <c r="DK128" i="4"/>
  <c r="DJ128" i="4"/>
  <c r="DI128" i="4"/>
  <c r="DH128" i="4"/>
  <c r="DG128" i="4"/>
  <c r="DF128" i="4"/>
  <c r="DE128" i="4"/>
  <c r="DD128" i="4"/>
  <c r="DC128" i="4"/>
  <c r="DB128" i="4"/>
  <c r="CZ128" i="4"/>
  <c r="CY128" i="4"/>
  <c r="CC128" i="4"/>
  <c r="DA128" i="4" s="1"/>
  <c r="CA128" i="4"/>
  <c r="BZ128" i="4" s="1"/>
  <c r="CX128" i="4" s="1"/>
  <c r="BY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E128" i="4"/>
  <c r="BD128" i="4"/>
  <c r="BC128" i="4" s="1"/>
  <c r="DX128" i="4" s="1"/>
  <c r="AG128" i="4"/>
  <c r="AE128" i="4"/>
  <c r="G128" i="4"/>
  <c r="DU127" i="4"/>
  <c r="DS127" i="4"/>
  <c r="DR127" i="4"/>
  <c r="DQ127" i="4"/>
  <c r="DP127" i="4"/>
  <c r="DO127" i="4"/>
  <c r="DN127" i="4"/>
  <c r="DM127" i="4"/>
  <c r="DL127" i="4"/>
  <c r="DL137" i="4" s="1"/>
  <c r="DK127" i="4"/>
  <c r="DJ127" i="4"/>
  <c r="DI127" i="4"/>
  <c r="DH127" i="4"/>
  <c r="DG127" i="4"/>
  <c r="DF127" i="4"/>
  <c r="DE127" i="4"/>
  <c r="DD127" i="4"/>
  <c r="DC127" i="4"/>
  <c r="DB127" i="4"/>
  <c r="DA127" i="4"/>
  <c r="CZ127" i="4"/>
  <c r="CA127" i="4"/>
  <c r="BZ127" i="4"/>
  <c r="CX127" i="4" s="1"/>
  <c r="BY127" i="4"/>
  <c r="BW127" i="4"/>
  <c r="BW137" i="4" s="1"/>
  <c r="BV127" i="4"/>
  <c r="BU127" i="4"/>
  <c r="BT127" i="4"/>
  <c r="BS127" i="4"/>
  <c r="BR127" i="4"/>
  <c r="BQ127" i="4"/>
  <c r="BP127" i="4"/>
  <c r="BO127" i="4"/>
  <c r="BN127" i="4"/>
  <c r="BM127" i="4"/>
  <c r="BL127" i="4"/>
  <c r="BK127" i="4"/>
  <c r="BJ127" i="4"/>
  <c r="BI127" i="4"/>
  <c r="BH127" i="4"/>
  <c r="BG127" i="4"/>
  <c r="BF127" i="4"/>
  <c r="BE127" i="4"/>
  <c r="BD127" i="4"/>
  <c r="AE127" i="4"/>
  <c r="AD127" i="4" s="1"/>
  <c r="BB127" i="4" s="1"/>
  <c r="G127" i="4"/>
  <c r="DW127" i="4" s="1"/>
  <c r="DX126" i="4"/>
  <c r="DW126" i="4"/>
  <c r="DU126" i="4"/>
  <c r="DS126" i="4"/>
  <c r="DR126" i="4"/>
  <c r="DQ126" i="4"/>
  <c r="DP126" i="4"/>
  <c r="DN126" i="4"/>
  <c r="DM126" i="4"/>
  <c r="DL126" i="4"/>
  <c r="DK126" i="4"/>
  <c r="DJ126" i="4"/>
  <c r="DI126" i="4"/>
  <c r="DH126" i="4"/>
  <c r="DG126" i="4"/>
  <c r="DF126" i="4"/>
  <c r="DE126" i="4"/>
  <c r="DD126" i="4"/>
  <c r="DC126" i="4"/>
  <c r="DB126" i="4"/>
  <c r="CZ126" i="4"/>
  <c r="CQ126" i="4"/>
  <c r="CC126" i="4"/>
  <c r="BY126" i="4"/>
  <c r="BW126" i="4"/>
  <c r="BV126" i="4"/>
  <c r="BU126" i="4"/>
  <c r="BT126" i="4"/>
  <c r="BS126" i="4"/>
  <c r="BR126" i="4"/>
  <c r="BQ126" i="4"/>
  <c r="BP126" i="4"/>
  <c r="BO126" i="4"/>
  <c r="BN126" i="4"/>
  <c r="BM126" i="4"/>
  <c r="BL126" i="4"/>
  <c r="BK126" i="4"/>
  <c r="BJ126" i="4"/>
  <c r="BI126" i="4"/>
  <c r="BH126" i="4"/>
  <c r="BG126" i="4"/>
  <c r="BF126" i="4"/>
  <c r="BE126" i="4"/>
  <c r="BD126" i="4"/>
  <c r="BC126" i="4"/>
  <c r="BB126" i="4"/>
  <c r="AU126" i="4"/>
  <c r="AG126" i="4"/>
  <c r="AG142" i="4" s="1"/>
  <c r="AE126" i="4"/>
  <c r="AD126" i="4" s="1"/>
  <c r="G126" i="4"/>
  <c r="DS125" i="4"/>
  <c r="DR125" i="4"/>
  <c r="DQ125" i="4"/>
  <c r="DP125" i="4"/>
  <c r="DO125" i="4"/>
  <c r="DN125" i="4"/>
  <c r="DM125" i="4"/>
  <c r="DL125" i="4"/>
  <c r="DK125" i="4"/>
  <c r="DJ125" i="4"/>
  <c r="DI125" i="4"/>
  <c r="DH125" i="4"/>
  <c r="DG125" i="4"/>
  <c r="DE125" i="4"/>
  <c r="DD125" i="4"/>
  <c r="DC125" i="4"/>
  <c r="DB125" i="4"/>
  <c r="DA125" i="4"/>
  <c r="CZ125" i="4"/>
  <c r="CW125" i="4"/>
  <c r="DU125" i="4" s="1"/>
  <c r="CH125" i="4"/>
  <c r="BW125" i="4"/>
  <c r="BV125" i="4"/>
  <c r="BU125" i="4"/>
  <c r="BT125" i="4"/>
  <c r="BS125" i="4"/>
  <c r="BR125" i="4"/>
  <c r="BQ125" i="4"/>
  <c r="BO125" i="4"/>
  <c r="BN125" i="4"/>
  <c r="BM125" i="4"/>
  <c r="BL125" i="4"/>
  <c r="BK125" i="4"/>
  <c r="BJ125" i="4"/>
  <c r="BI125" i="4"/>
  <c r="BH125" i="4"/>
  <c r="BG125" i="4"/>
  <c r="BF125" i="4"/>
  <c r="BE125" i="4"/>
  <c r="BD125" i="4"/>
  <c r="BA125" i="4"/>
  <c r="AE125" i="4" s="1"/>
  <c r="AL125" i="4"/>
  <c r="AC125" i="4"/>
  <c r="T125" i="4"/>
  <c r="G125" i="4"/>
  <c r="DW125" i="4" s="1"/>
  <c r="DS124" i="4"/>
  <c r="DR124" i="4"/>
  <c r="DQ124" i="4"/>
  <c r="DP124" i="4"/>
  <c r="DO124" i="4"/>
  <c r="DN124" i="4"/>
  <c r="DM124" i="4"/>
  <c r="DL124" i="4"/>
  <c r="DK124" i="4"/>
  <c r="DJ124" i="4"/>
  <c r="DI124" i="4"/>
  <c r="DH124" i="4"/>
  <c r="DG124" i="4"/>
  <c r="DF124" i="4"/>
  <c r="DE124" i="4"/>
  <c r="DD124" i="4"/>
  <c r="DC124" i="4"/>
  <c r="DB124" i="4"/>
  <c r="DA124" i="4"/>
  <c r="CZ124" i="4"/>
  <c r="CX124" i="4"/>
  <c r="CQ124" i="4"/>
  <c r="CA124" i="4"/>
  <c r="BZ124" i="4"/>
  <c r="BW124" i="4"/>
  <c r="BV124" i="4"/>
  <c r="BU124" i="4"/>
  <c r="BT124" i="4"/>
  <c r="BR124" i="4"/>
  <c r="BQ124" i="4"/>
  <c r="BP124" i="4"/>
  <c r="BO124" i="4"/>
  <c r="BN124" i="4"/>
  <c r="BM124" i="4"/>
  <c r="BL124" i="4"/>
  <c r="BK124" i="4"/>
  <c r="BJ124" i="4"/>
  <c r="BI124" i="4"/>
  <c r="BH124" i="4"/>
  <c r="BG124" i="4"/>
  <c r="BF124" i="4"/>
  <c r="BE124" i="4"/>
  <c r="BD124" i="4"/>
  <c r="BA124" i="4"/>
  <c r="AE124" i="4" s="1"/>
  <c r="AU124" i="4"/>
  <c r="BS124" i="4" s="1"/>
  <c r="AC124" i="4"/>
  <c r="DU124" i="4" s="1"/>
  <c r="G124" i="4"/>
  <c r="DW124" i="4" s="1"/>
  <c r="DU123" i="4"/>
  <c r="DS123" i="4"/>
  <c r="DR123" i="4"/>
  <c r="DQ123" i="4"/>
  <c r="DO123" i="4"/>
  <c r="DN123" i="4"/>
  <c r="DM123" i="4"/>
  <c r="DL123" i="4"/>
  <c r="DK123" i="4"/>
  <c r="DJ123" i="4"/>
  <c r="DF123" i="4"/>
  <c r="DE123" i="4"/>
  <c r="DD123" i="4"/>
  <c r="DC123" i="4"/>
  <c r="DB123" i="4"/>
  <c r="DA123" i="4"/>
  <c r="CZ123" i="4"/>
  <c r="CW123" i="4"/>
  <c r="CR123" i="4"/>
  <c r="CK123" i="4"/>
  <c r="CJ123" i="4"/>
  <c r="CI123" i="4"/>
  <c r="BY123" i="4"/>
  <c r="BW123" i="4"/>
  <c r="BV123" i="4"/>
  <c r="BU123" i="4"/>
  <c r="BS123" i="4"/>
  <c r="BR123" i="4"/>
  <c r="BQ123" i="4"/>
  <c r="BP123" i="4"/>
  <c r="BO123" i="4"/>
  <c r="BN123" i="4"/>
  <c r="BJ123" i="4"/>
  <c r="BI123" i="4"/>
  <c r="BH123" i="4"/>
  <c r="BH137" i="4" s="1"/>
  <c r="BG123" i="4"/>
  <c r="BF123" i="4"/>
  <c r="BE123" i="4"/>
  <c r="BD123" i="4"/>
  <c r="BA123" i="4"/>
  <c r="AV123" i="4"/>
  <c r="BT123" i="4" s="1"/>
  <c r="AT123" i="4"/>
  <c r="AT137" i="4" s="1"/>
  <c r="AO123" i="4"/>
  <c r="AN123" i="4"/>
  <c r="AM123" i="4"/>
  <c r="AL123" i="4"/>
  <c r="AC123" i="4"/>
  <c r="AB123" i="4"/>
  <c r="G123" i="4"/>
  <c r="DW123" i="4" s="1"/>
  <c r="DU122" i="4"/>
  <c r="DS122" i="4"/>
  <c r="DR122" i="4"/>
  <c r="DQ122" i="4"/>
  <c r="DP122" i="4"/>
  <c r="DO122" i="4"/>
  <c r="DN122" i="4"/>
  <c r="DM122" i="4"/>
  <c r="DM142" i="4" s="1"/>
  <c r="DL122" i="4"/>
  <c r="DK122" i="4"/>
  <c r="DJ122" i="4"/>
  <c r="DI122" i="4"/>
  <c r="DG122" i="4"/>
  <c r="DE122" i="4"/>
  <c r="DD122" i="4"/>
  <c r="DC122" i="4"/>
  <c r="DB122" i="4"/>
  <c r="DA122" i="4"/>
  <c r="CZ122" i="4"/>
  <c r="CV122" i="4"/>
  <c r="CV142" i="4" s="1"/>
  <c r="CA122" i="4"/>
  <c r="BW122" i="4"/>
  <c r="BV122" i="4"/>
  <c r="BU122" i="4"/>
  <c r="BT122" i="4"/>
  <c r="BS122" i="4"/>
  <c r="BR122" i="4"/>
  <c r="BQ122" i="4"/>
  <c r="BP122" i="4"/>
  <c r="BO122" i="4"/>
  <c r="BN122" i="4"/>
  <c r="BM122" i="4"/>
  <c r="BJ122" i="4"/>
  <c r="BI122" i="4"/>
  <c r="BH122" i="4"/>
  <c r="BG122" i="4"/>
  <c r="BF122" i="4"/>
  <c r="BE122" i="4"/>
  <c r="BD122" i="4"/>
  <c r="BA122" i="4"/>
  <c r="BY122" i="4" s="1"/>
  <c r="AZ122" i="4"/>
  <c r="AE122" i="4"/>
  <c r="AC122" i="4"/>
  <c r="AB122" i="4"/>
  <c r="AB142" i="4" s="1"/>
  <c r="P122" i="4"/>
  <c r="P142" i="4" s="1"/>
  <c r="O122" i="4"/>
  <c r="N122" i="4"/>
  <c r="DF122" i="4" s="1"/>
  <c r="DT121" i="4"/>
  <c r="DT141" i="4" s="1"/>
  <c r="DS121" i="4"/>
  <c r="DR121" i="4"/>
  <c r="DQ121" i="4"/>
  <c r="DO121" i="4"/>
  <c r="DN121" i="4"/>
  <c r="DL121" i="4"/>
  <c r="DK121" i="4"/>
  <c r="DJ121" i="4"/>
  <c r="DH121" i="4"/>
  <c r="DE121" i="4"/>
  <c r="DD121" i="4"/>
  <c r="DC121" i="4"/>
  <c r="DC141" i="4" s="1"/>
  <c r="DB121" i="4"/>
  <c r="DA121" i="4"/>
  <c r="CZ121" i="4"/>
  <c r="CR121" i="4"/>
  <c r="CN121" i="4"/>
  <c r="CN141" i="4" s="1"/>
  <c r="CK121" i="4"/>
  <c r="CJ121" i="4"/>
  <c r="CI121" i="4"/>
  <c r="CH121" i="4"/>
  <c r="BY121" i="4"/>
  <c r="BY141" i="4" s="1"/>
  <c r="BX121" i="4"/>
  <c r="BW121" i="4"/>
  <c r="BV121" i="4"/>
  <c r="BU121" i="4"/>
  <c r="BS121" i="4"/>
  <c r="BS141" i="4" s="1"/>
  <c r="BO121" i="4"/>
  <c r="BN121" i="4"/>
  <c r="BL121" i="4"/>
  <c r="BI121" i="4"/>
  <c r="BH121" i="4"/>
  <c r="BG121" i="4"/>
  <c r="BE121" i="4"/>
  <c r="BD121" i="4"/>
  <c r="BA121" i="4"/>
  <c r="AV121" i="4"/>
  <c r="AT121" i="4"/>
  <c r="BR121" i="4" s="1"/>
  <c r="AS121" i="4"/>
  <c r="AR121" i="4"/>
  <c r="AO121" i="4"/>
  <c r="AN121" i="4"/>
  <c r="AM121" i="4"/>
  <c r="AL121" i="4"/>
  <c r="AC121" i="4"/>
  <c r="AB121" i="4"/>
  <c r="X121" i="4"/>
  <c r="U121" i="4"/>
  <c r="Q121" i="4"/>
  <c r="P121" i="4"/>
  <c r="O121" i="4"/>
  <c r="BK121" i="4" s="1"/>
  <c r="N121" i="4"/>
  <c r="DU120" i="4"/>
  <c r="DS120" i="4"/>
  <c r="DR120" i="4"/>
  <c r="DQ120" i="4"/>
  <c r="DQ141" i="4" s="1"/>
  <c r="DP120" i="4"/>
  <c r="DO120" i="4"/>
  <c r="DO141" i="4" s="1"/>
  <c r="DN120" i="4"/>
  <c r="DN141" i="4" s="1"/>
  <c r="DM120" i="4"/>
  <c r="DL120" i="4"/>
  <c r="DJ120" i="4"/>
  <c r="DF120" i="4"/>
  <c r="DE120" i="4"/>
  <c r="DD120" i="4"/>
  <c r="DD141" i="4" s="1"/>
  <c r="DC120" i="4"/>
  <c r="DA120" i="4"/>
  <c r="CZ120" i="4"/>
  <c r="CK120" i="4"/>
  <c r="CJ120" i="4"/>
  <c r="CJ137" i="4" s="1"/>
  <c r="CI120" i="4"/>
  <c r="CI137" i="4" s="1"/>
  <c r="CH120" i="4"/>
  <c r="CA120" i="4"/>
  <c r="BY120" i="4"/>
  <c r="BW120" i="4"/>
  <c r="BW141" i="4" s="1"/>
  <c r="BV120" i="4"/>
  <c r="BU120" i="4"/>
  <c r="BU141" i="4" s="1"/>
  <c r="BT120" i="4"/>
  <c r="BS120" i="4"/>
  <c r="BR120" i="4"/>
  <c r="BR141" i="4" s="1"/>
  <c r="BQ120" i="4"/>
  <c r="BP120" i="4"/>
  <c r="BO120" i="4"/>
  <c r="BN120" i="4"/>
  <c r="BJ120" i="4"/>
  <c r="BI120" i="4"/>
  <c r="BI141" i="4" s="1"/>
  <c r="BH120" i="4"/>
  <c r="BH141" i="4" s="1"/>
  <c r="BG120" i="4"/>
  <c r="BE120" i="4"/>
  <c r="BD120" i="4"/>
  <c r="AO120" i="4"/>
  <c r="AO141" i="4" s="1"/>
  <c r="AN120" i="4"/>
  <c r="AN141" i="4" s="1"/>
  <c r="AM120" i="4"/>
  <c r="AL120" i="4"/>
  <c r="AL137" i="4" s="1"/>
  <c r="U120" i="4"/>
  <c r="S120" i="4"/>
  <c r="DK120" i="4" s="1"/>
  <c r="Q120" i="4"/>
  <c r="P120" i="4"/>
  <c r="O120" i="4"/>
  <c r="N120" i="4"/>
  <c r="N137" i="4" s="1"/>
  <c r="DU119" i="4"/>
  <c r="DS119" i="4"/>
  <c r="DR119" i="4"/>
  <c r="DQ119" i="4"/>
  <c r="DP119" i="4"/>
  <c r="DO119" i="4"/>
  <c r="DN119" i="4"/>
  <c r="DM119" i="4"/>
  <c r="DL119" i="4"/>
  <c r="DK119" i="4"/>
  <c r="DJ119" i="4"/>
  <c r="DI119" i="4"/>
  <c r="DH119" i="4"/>
  <c r="DG119" i="4"/>
  <c r="DF119" i="4"/>
  <c r="DE119" i="4"/>
  <c r="DD119" i="4"/>
  <c r="DC119" i="4"/>
  <c r="DC137" i="4" s="1"/>
  <c r="DA119" i="4"/>
  <c r="CZ119" i="4"/>
  <c r="CA119" i="4"/>
  <c r="BY119" i="4"/>
  <c r="BW119" i="4"/>
  <c r="BV119" i="4"/>
  <c r="BU119" i="4"/>
  <c r="BT119" i="4"/>
  <c r="BS119" i="4"/>
  <c r="BR119" i="4"/>
  <c r="BQ119" i="4"/>
  <c r="BP119" i="4"/>
  <c r="BO119" i="4"/>
  <c r="BN119" i="4"/>
  <c r="BM119" i="4"/>
  <c r="BL119" i="4"/>
  <c r="BK119" i="4"/>
  <c r="BJ119" i="4"/>
  <c r="BI119" i="4"/>
  <c r="BH119" i="4"/>
  <c r="BG119" i="4"/>
  <c r="BE119" i="4"/>
  <c r="BD119" i="4"/>
  <c r="BC119" i="4"/>
  <c r="AE119" i="4"/>
  <c r="DX119" i="4" s="1"/>
  <c r="G119" i="4"/>
  <c r="DW119" i="4" s="1"/>
  <c r="DT118" i="4"/>
  <c r="DL118" i="4"/>
  <c r="CV118" i="4"/>
  <c r="CU118" i="4"/>
  <c r="CS118" i="4"/>
  <c r="CR118" i="4"/>
  <c r="CP118" i="4"/>
  <c r="CO118" i="4"/>
  <c r="CN118" i="4"/>
  <c r="CM118" i="4"/>
  <c r="CL118" i="4"/>
  <c r="CK118" i="4"/>
  <c r="CJ118" i="4"/>
  <c r="CI118" i="4"/>
  <c r="CH118" i="4"/>
  <c r="CG118" i="4"/>
  <c r="CE118" i="4"/>
  <c r="CD118" i="4"/>
  <c r="CC118" i="4"/>
  <c r="BX118" i="4"/>
  <c r="BK118" i="4"/>
  <c r="BA118" i="4"/>
  <c r="AZ118" i="4"/>
  <c r="AY118" i="4"/>
  <c r="AW118" i="4"/>
  <c r="AV118" i="4"/>
  <c r="AU118" i="4"/>
  <c r="AT118" i="4"/>
  <c r="AS118" i="4"/>
  <c r="AR118" i="4"/>
  <c r="AQ118" i="4"/>
  <c r="AP118" i="4"/>
  <c r="AO118" i="4"/>
  <c r="AN118" i="4"/>
  <c r="AM118" i="4"/>
  <c r="AL118" i="4"/>
  <c r="AK118" i="4"/>
  <c r="AJ118" i="4"/>
  <c r="AI118" i="4"/>
  <c r="AH118" i="4"/>
  <c r="AC118" i="4"/>
  <c r="AB118" i="4"/>
  <c r="AA118" i="4"/>
  <c r="Y118" i="4"/>
  <c r="X118" i="4"/>
  <c r="W118" i="4"/>
  <c r="V118" i="4"/>
  <c r="U118" i="4"/>
  <c r="T118" i="4"/>
  <c r="S118" i="4"/>
  <c r="R118" i="4"/>
  <c r="Q118" i="4"/>
  <c r="P118" i="4"/>
  <c r="O118" i="4"/>
  <c r="N118" i="4"/>
  <c r="M118" i="4"/>
  <c r="L118" i="4"/>
  <c r="K118" i="4"/>
  <c r="J118" i="4"/>
  <c r="H118" i="4"/>
  <c r="DW117" i="4"/>
  <c r="DU117" i="4"/>
  <c r="DS117" i="4"/>
  <c r="DQ117" i="4"/>
  <c r="DP117" i="4"/>
  <c r="DO117" i="4"/>
  <c r="DN117" i="4"/>
  <c r="DM117" i="4"/>
  <c r="DL117" i="4"/>
  <c r="DK117" i="4"/>
  <c r="DJ117" i="4"/>
  <c r="DI117" i="4"/>
  <c r="DH117" i="4"/>
  <c r="DG117" i="4"/>
  <c r="DF117" i="4"/>
  <c r="DE117" i="4"/>
  <c r="DD117" i="4"/>
  <c r="DC117" i="4"/>
  <c r="DA117" i="4"/>
  <c r="CZ117" i="4"/>
  <c r="CT117" i="4"/>
  <c r="DR117" i="4" s="1"/>
  <c r="CA117" i="4"/>
  <c r="BY117" i="4"/>
  <c r="BW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AX117" i="4"/>
  <c r="G117" i="4"/>
  <c r="DW116" i="4"/>
  <c r="DU116" i="4"/>
  <c r="DS116" i="4"/>
  <c r="DQ116" i="4"/>
  <c r="DP116" i="4"/>
  <c r="DO116" i="4"/>
  <c r="DN116" i="4"/>
  <c r="DM116" i="4"/>
  <c r="DL116" i="4"/>
  <c r="DK116" i="4"/>
  <c r="DJ116" i="4"/>
  <c r="DI116" i="4"/>
  <c r="DH116" i="4"/>
  <c r="DG116" i="4"/>
  <c r="DF116" i="4"/>
  <c r="DE116" i="4"/>
  <c r="DD116" i="4"/>
  <c r="DC116" i="4"/>
  <c r="DA116" i="4"/>
  <c r="CZ116" i="4"/>
  <c r="CT116" i="4"/>
  <c r="DR116" i="4" s="1"/>
  <c r="BY116" i="4"/>
  <c r="BW116" i="4"/>
  <c r="BV116" i="4"/>
  <c r="BU116" i="4"/>
  <c r="BT116" i="4"/>
  <c r="BS116" i="4"/>
  <c r="BR116" i="4"/>
  <c r="BQ116" i="4"/>
  <c r="BP116" i="4"/>
  <c r="BO116" i="4"/>
  <c r="BN116" i="4"/>
  <c r="BM116" i="4"/>
  <c r="BL116" i="4"/>
  <c r="BK116" i="4"/>
  <c r="BJ116" i="4"/>
  <c r="BI116" i="4"/>
  <c r="BH116" i="4"/>
  <c r="BG116" i="4"/>
  <c r="BF116" i="4"/>
  <c r="BC116" i="4" s="1"/>
  <c r="BE116" i="4"/>
  <c r="BD116" i="4"/>
  <c r="AX116" i="4"/>
  <c r="AE116" i="4" s="1"/>
  <c r="G116" i="4"/>
  <c r="DW115" i="4"/>
  <c r="DU115" i="4"/>
  <c r="DS115" i="4"/>
  <c r="DR115" i="4"/>
  <c r="DQ115" i="4"/>
  <c r="DP115" i="4"/>
  <c r="DO115" i="4"/>
  <c r="DN115" i="4"/>
  <c r="DM115" i="4"/>
  <c r="DL115" i="4"/>
  <c r="DK115" i="4"/>
  <c r="DJ115" i="4"/>
  <c r="DI115" i="4"/>
  <c r="DH115" i="4"/>
  <c r="DG115" i="4"/>
  <c r="DF115" i="4"/>
  <c r="DE115" i="4"/>
  <c r="DD115" i="4"/>
  <c r="DC115" i="4"/>
  <c r="DA115" i="4"/>
  <c r="CY115" i="4" s="1"/>
  <c r="DY115" i="4" s="1"/>
  <c r="CZ115" i="4"/>
  <c r="CX115" i="4"/>
  <c r="CT115" i="4"/>
  <c r="CA115" i="4"/>
  <c r="BZ115" i="4"/>
  <c r="BY115" i="4"/>
  <c r="BW115" i="4"/>
  <c r="BU115" i="4"/>
  <c r="BT115" i="4"/>
  <c r="BS115" i="4"/>
  <c r="BR115" i="4"/>
  <c r="BQ115" i="4"/>
  <c r="BP115" i="4"/>
  <c r="BO115" i="4"/>
  <c r="BN115" i="4"/>
  <c r="BM115" i="4"/>
  <c r="BL115" i="4"/>
  <c r="BK115" i="4"/>
  <c r="BJ115" i="4"/>
  <c r="BI115" i="4"/>
  <c r="BH115" i="4"/>
  <c r="BG115" i="4"/>
  <c r="BF115" i="4"/>
  <c r="BE115" i="4"/>
  <c r="BD115" i="4"/>
  <c r="AX115" i="4"/>
  <c r="BV115" i="4" s="1"/>
  <c r="AE115" i="4"/>
  <c r="AD115" i="4" s="1"/>
  <c r="BB115" i="4" s="1"/>
  <c r="G115" i="4"/>
  <c r="DX114" i="4"/>
  <c r="DU114" i="4"/>
  <c r="DS114" i="4"/>
  <c r="DQ114" i="4"/>
  <c r="DP114" i="4"/>
  <c r="DO114" i="4"/>
  <c r="DN114" i="4"/>
  <c r="DM114" i="4"/>
  <c r="DM118" i="4" s="1"/>
  <c r="DL114" i="4"/>
  <c r="DK114" i="4"/>
  <c r="DJ114" i="4"/>
  <c r="DI114" i="4"/>
  <c r="DH114" i="4"/>
  <c r="DG114" i="4"/>
  <c r="DF114" i="4"/>
  <c r="DE114" i="4"/>
  <c r="DD114" i="4"/>
  <c r="DC114" i="4"/>
  <c r="DB114" i="4"/>
  <c r="DA114" i="4"/>
  <c r="CT114" i="4"/>
  <c r="DR114" i="4" s="1"/>
  <c r="CB114" i="4"/>
  <c r="BY114" i="4"/>
  <c r="BW114" i="4"/>
  <c r="BV114" i="4"/>
  <c r="BU114" i="4"/>
  <c r="BT114" i="4"/>
  <c r="BS114" i="4"/>
  <c r="BR114" i="4"/>
  <c r="BQ114" i="4"/>
  <c r="BP114" i="4"/>
  <c r="BO114" i="4"/>
  <c r="BN114" i="4"/>
  <c r="BM114" i="4"/>
  <c r="BL114" i="4"/>
  <c r="BK114" i="4"/>
  <c r="BJ114" i="4"/>
  <c r="BI114" i="4"/>
  <c r="BH114" i="4"/>
  <c r="BG114" i="4"/>
  <c r="BF114" i="4"/>
  <c r="BE114" i="4"/>
  <c r="BD114" i="4"/>
  <c r="BC114" i="4"/>
  <c r="AX114" i="4"/>
  <c r="AF114" i="4"/>
  <c r="AE114" i="4" s="1"/>
  <c r="G114" i="4"/>
  <c r="DW114" i="4" s="1"/>
  <c r="DW113" i="4"/>
  <c r="DU113" i="4"/>
  <c r="DS113" i="4"/>
  <c r="DQ113" i="4"/>
  <c r="DP113" i="4"/>
  <c r="DO113" i="4"/>
  <c r="DN113" i="4"/>
  <c r="DM113" i="4"/>
  <c r="DL113" i="4"/>
  <c r="DK113" i="4"/>
  <c r="DJ113" i="4"/>
  <c r="DI113" i="4"/>
  <c r="DH113" i="4"/>
  <c r="DG113" i="4"/>
  <c r="DF113" i="4"/>
  <c r="DE113" i="4"/>
  <c r="DD113" i="4"/>
  <c r="DC113" i="4"/>
  <c r="DA113" i="4"/>
  <c r="CZ113" i="4"/>
  <c r="CT113" i="4"/>
  <c r="BY113" i="4"/>
  <c r="BW113" i="4"/>
  <c r="BU113" i="4"/>
  <c r="BT113" i="4"/>
  <c r="BS113" i="4"/>
  <c r="BR113" i="4"/>
  <c r="BQ113" i="4"/>
  <c r="BP113" i="4"/>
  <c r="BO113" i="4"/>
  <c r="BN113" i="4"/>
  <c r="BM113" i="4"/>
  <c r="BL113" i="4"/>
  <c r="BK113" i="4"/>
  <c r="BJ113" i="4"/>
  <c r="BI113" i="4"/>
  <c r="BH113" i="4"/>
  <c r="BG113" i="4"/>
  <c r="BF113" i="4"/>
  <c r="BE113" i="4"/>
  <c r="BD113" i="4"/>
  <c r="AX113" i="4"/>
  <c r="G113" i="4"/>
  <c r="DW112" i="4"/>
  <c r="DU112" i="4"/>
  <c r="DS112" i="4"/>
  <c r="DR112" i="4"/>
  <c r="DQ112" i="4"/>
  <c r="DP112" i="4"/>
  <c r="DO112" i="4"/>
  <c r="DN112" i="4"/>
  <c r="DM112" i="4"/>
  <c r="DL112" i="4"/>
  <c r="DK112" i="4"/>
  <c r="DK118" i="4" s="1"/>
  <c r="DJ112" i="4"/>
  <c r="DI112" i="4"/>
  <c r="DH112" i="4"/>
  <c r="DG112" i="4"/>
  <c r="DF112" i="4"/>
  <c r="DE112" i="4"/>
  <c r="DD112" i="4"/>
  <c r="DC112" i="4"/>
  <c r="DA112" i="4"/>
  <c r="CY112" i="4" s="1"/>
  <c r="DY112" i="4" s="1"/>
  <c r="CZ112" i="4"/>
  <c r="CA112" i="4"/>
  <c r="BY112" i="4"/>
  <c r="BW112" i="4"/>
  <c r="BU112" i="4"/>
  <c r="BT112" i="4"/>
  <c r="BS112" i="4"/>
  <c r="BR112" i="4"/>
  <c r="BQ112" i="4"/>
  <c r="BP112" i="4"/>
  <c r="BO112" i="4"/>
  <c r="BN112" i="4"/>
  <c r="BM112" i="4"/>
  <c r="BL112" i="4"/>
  <c r="BK112" i="4"/>
  <c r="BJ112" i="4"/>
  <c r="BI112" i="4"/>
  <c r="BH112" i="4"/>
  <c r="BG112" i="4"/>
  <c r="BF112" i="4"/>
  <c r="BE112" i="4"/>
  <c r="BD112" i="4"/>
  <c r="AX112" i="4"/>
  <c r="BV112" i="4" s="1"/>
  <c r="AE112" i="4"/>
  <c r="G112" i="4"/>
  <c r="BZ112" i="4" s="1"/>
  <c r="CX112" i="4" s="1"/>
  <c r="DU111" i="4"/>
  <c r="DS111" i="4"/>
  <c r="DR111" i="4"/>
  <c r="DQ111" i="4"/>
  <c r="DP111" i="4"/>
  <c r="DO111" i="4"/>
  <c r="DN111" i="4"/>
  <c r="DM111" i="4"/>
  <c r="DL111" i="4"/>
  <c r="DK111" i="4"/>
  <c r="DJ111" i="4"/>
  <c r="DI111" i="4"/>
  <c r="DH111" i="4"/>
  <c r="DG111" i="4"/>
  <c r="DF111" i="4"/>
  <c r="DE111" i="4"/>
  <c r="DD111" i="4"/>
  <c r="DC111" i="4"/>
  <c r="DA111" i="4"/>
  <c r="CZ111" i="4"/>
  <c r="CY111" i="4" s="1"/>
  <c r="CA111" i="4"/>
  <c r="BY111" i="4"/>
  <c r="BW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J118" i="4" s="1"/>
  <c r="BI111" i="4"/>
  <c r="BH111" i="4"/>
  <c r="BG111" i="4"/>
  <c r="BF111" i="4"/>
  <c r="BE111" i="4"/>
  <c r="BD111" i="4"/>
  <c r="AX111" i="4"/>
  <c r="G111" i="4"/>
  <c r="DW111" i="4" s="1"/>
  <c r="DU110" i="4"/>
  <c r="DS110" i="4"/>
  <c r="DR110" i="4"/>
  <c r="DQ110" i="4"/>
  <c r="DP110" i="4"/>
  <c r="DO110" i="4"/>
  <c r="DN110" i="4"/>
  <c r="DM110" i="4"/>
  <c r="DL110" i="4"/>
  <c r="DK110" i="4"/>
  <c r="DJ110" i="4"/>
  <c r="DI110" i="4"/>
  <c r="DH110" i="4"/>
  <c r="DG110" i="4"/>
  <c r="DF110" i="4"/>
  <c r="DE110" i="4"/>
  <c r="DD110" i="4"/>
  <c r="DC110" i="4"/>
  <c r="DA110" i="4"/>
  <c r="CY110" i="4" s="1"/>
  <c r="CZ110" i="4"/>
  <c r="CT110" i="4"/>
  <c r="CA110" i="4" s="1"/>
  <c r="DY110" i="4" s="1"/>
  <c r="BY110" i="4"/>
  <c r="BW110" i="4"/>
  <c r="BV110" i="4"/>
  <c r="BU110" i="4"/>
  <c r="BT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AX110" i="4"/>
  <c r="AE110" i="4"/>
  <c r="G110" i="4"/>
  <c r="DW110" i="4" s="1"/>
  <c r="DS109" i="4"/>
  <c r="DR109" i="4"/>
  <c r="DQ109" i="4"/>
  <c r="DP109" i="4"/>
  <c r="DO109" i="4"/>
  <c r="DN109" i="4"/>
  <c r="DM109" i="4"/>
  <c r="DL109" i="4"/>
  <c r="DK109" i="4"/>
  <c r="DJ109" i="4"/>
  <c r="DI109" i="4"/>
  <c r="DH109" i="4"/>
  <c r="DG109" i="4"/>
  <c r="DF109" i="4"/>
  <c r="CY109" i="4" s="1"/>
  <c r="DY109" i="4" s="1"/>
  <c r="DE109" i="4"/>
  <c r="DD109" i="4"/>
  <c r="DC109" i="4"/>
  <c r="DB109" i="4"/>
  <c r="DA109" i="4"/>
  <c r="CZ109" i="4"/>
  <c r="CW109" i="4"/>
  <c r="CT109" i="4"/>
  <c r="CA109" i="4"/>
  <c r="BW109" i="4"/>
  <c r="BV109" i="4"/>
  <c r="BU109" i="4"/>
  <c r="BT109" i="4"/>
  <c r="BS109" i="4"/>
  <c r="BR109" i="4"/>
  <c r="BQ109" i="4"/>
  <c r="BP109" i="4"/>
  <c r="BO109" i="4"/>
  <c r="BN109" i="4"/>
  <c r="BM109" i="4"/>
  <c r="BL109" i="4"/>
  <c r="BK109" i="4"/>
  <c r="BJ109" i="4"/>
  <c r="BI109" i="4"/>
  <c r="BH109" i="4"/>
  <c r="BG109" i="4"/>
  <c r="BF109" i="4"/>
  <c r="BE109" i="4"/>
  <c r="BD109" i="4"/>
  <c r="BA109" i="4"/>
  <c r="AX109" i="4"/>
  <c r="AE109" i="4"/>
  <c r="AC109" i="4"/>
  <c r="DU109" i="4" s="1"/>
  <c r="DU108" i="4"/>
  <c r="DS108" i="4"/>
  <c r="DR108" i="4"/>
  <c r="DQ108" i="4"/>
  <c r="DP108" i="4"/>
  <c r="DN108" i="4"/>
  <c r="DM108" i="4"/>
  <c r="DL108" i="4"/>
  <c r="DK108" i="4"/>
  <c r="DJ108" i="4"/>
  <c r="DI108" i="4"/>
  <c r="DH108" i="4"/>
  <c r="DG108" i="4"/>
  <c r="DF108" i="4"/>
  <c r="DE108" i="4"/>
  <c r="DC108" i="4"/>
  <c r="DA108" i="4"/>
  <c r="CZ108" i="4"/>
  <c r="CQ108" i="4"/>
  <c r="CF108" i="4"/>
  <c r="BY108" i="4"/>
  <c r="BW108" i="4"/>
  <c r="BV108" i="4"/>
  <c r="BU108" i="4"/>
  <c r="BT108" i="4"/>
  <c r="BS108" i="4"/>
  <c r="BR108" i="4"/>
  <c r="BQ108" i="4"/>
  <c r="BP108" i="4"/>
  <c r="BO108" i="4"/>
  <c r="BN108" i="4"/>
  <c r="BM108" i="4"/>
  <c r="BL108" i="4"/>
  <c r="BK108" i="4"/>
  <c r="BJ108" i="4"/>
  <c r="BI108" i="4"/>
  <c r="BH108" i="4"/>
  <c r="BG108" i="4"/>
  <c r="BF108" i="4"/>
  <c r="BE108" i="4"/>
  <c r="BD108" i="4"/>
  <c r="BC108" i="4"/>
  <c r="BA108" i="4"/>
  <c r="AU108" i="4"/>
  <c r="AU143" i="4" s="1"/>
  <c r="AJ108" i="4"/>
  <c r="AJ143" i="4" s="1"/>
  <c r="AE108" i="4"/>
  <c r="G108" i="4"/>
  <c r="DW108" i="4" s="1"/>
  <c r="DS107" i="4"/>
  <c r="DQ107" i="4"/>
  <c r="DP107" i="4"/>
  <c r="DO107" i="4"/>
  <c r="DN107" i="4"/>
  <c r="DM107" i="4"/>
  <c r="DL107" i="4"/>
  <c r="DK107" i="4"/>
  <c r="DJ107" i="4"/>
  <c r="DI107" i="4"/>
  <c r="DH107" i="4"/>
  <c r="DG107" i="4"/>
  <c r="DF107" i="4"/>
  <c r="DE107" i="4"/>
  <c r="DD107" i="4"/>
  <c r="DC107" i="4"/>
  <c r="DB107" i="4"/>
  <c r="CZ107" i="4"/>
  <c r="CW107" i="4"/>
  <c r="CT107" i="4"/>
  <c r="DR107" i="4" s="1"/>
  <c r="CC107" i="4"/>
  <c r="CC143" i="4" s="1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A107" i="4"/>
  <c r="BA143" i="4" s="1"/>
  <c r="AX107" i="4"/>
  <c r="AG107" i="4"/>
  <c r="AF107" i="4"/>
  <c r="AE107" i="4"/>
  <c r="AC107" i="4"/>
  <c r="I107" i="4"/>
  <c r="DU106" i="4"/>
  <c r="DS106" i="4"/>
  <c r="DR106" i="4"/>
  <c r="DQ106" i="4"/>
  <c r="DP106" i="4"/>
  <c r="DO106" i="4"/>
  <c r="DN106" i="4"/>
  <c r="DM106" i="4"/>
  <c r="DL106" i="4"/>
  <c r="DK106" i="4"/>
  <c r="DJ106" i="4"/>
  <c r="DI106" i="4"/>
  <c r="DH106" i="4"/>
  <c r="DG106" i="4"/>
  <c r="DF106" i="4"/>
  <c r="DE106" i="4"/>
  <c r="DD106" i="4"/>
  <c r="DC106" i="4"/>
  <c r="DA106" i="4"/>
  <c r="CZ106" i="4"/>
  <c r="CX106" i="4"/>
  <c r="AE106" i="4"/>
  <c r="Z106" i="4"/>
  <c r="DU105" i="4"/>
  <c r="DS105" i="4"/>
  <c r="DR105" i="4"/>
  <c r="DQ105" i="4"/>
  <c r="DP105" i="4"/>
  <c r="DO105" i="4"/>
  <c r="DN105" i="4"/>
  <c r="DM105" i="4"/>
  <c r="DL105" i="4"/>
  <c r="DK105" i="4"/>
  <c r="DJ105" i="4"/>
  <c r="DI105" i="4"/>
  <c r="DH105" i="4"/>
  <c r="DG105" i="4"/>
  <c r="DF105" i="4"/>
  <c r="DE105" i="4"/>
  <c r="DD105" i="4"/>
  <c r="DC105" i="4"/>
  <c r="DA105" i="4"/>
  <c r="CZ105" i="4"/>
  <c r="CY105" i="4" s="1"/>
  <c r="CT105" i="4"/>
  <c r="CA105" i="4"/>
  <c r="BY105" i="4"/>
  <c r="BW105" i="4"/>
  <c r="BV105" i="4"/>
  <c r="BU105" i="4"/>
  <c r="BT105" i="4"/>
  <c r="BS105" i="4"/>
  <c r="BR105" i="4"/>
  <c r="BQ105" i="4"/>
  <c r="BP105" i="4"/>
  <c r="BO105" i="4"/>
  <c r="BN105" i="4"/>
  <c r="BM105" i="4"/>
  <c r="BL105" i="4"/>
  <c r="BK105" i="4"/>
  <c r="BJ105" i="4"/>
  <c r="BI105" i="4"/>
  <c r="BH105" i="4"/>
  <c r="BG105" i="4"/>
  <c r="BF105" i="4"/>
  <c r="BE105" i="4"/>
  <c r="BD105" i="4"/>
  <c r="BC105" i="4" s="1"/>
  <c r="AX105" i="4"/>
  <c r="AE105" i="4" s="1"/>
  <c r="Z105" i="4"/>
  <c r="DU104" i="4"/>
  <c r="DS104" i="4"/>
  <c r="DQ104" i="4"/>
  <c r="DP104" i="4"/>
  <c r="DO104" i="4"/>
  <c r="DN104" i="4"/>
  <c r="DM104" i="4"/>
  <c r="DL104" i="4"/>
  <c r="DK104" i="4"/>
  <c r="DJ104" i="4"/>
  <c r="DI104" i="4"/>
  <c r="DH104" i="4"/>
  <c r="DG104" i="4"/>
  <c r="DF104" i="4"/>
  <c r="DE104" i="4"/>
  <c r="DD104" i="4"/>
  <c r="DC104" i="4"/>
  <c r="DA104" i="4"/>
  <c r="CZ104" i="4"/>
  <c r="CT104" i="4"/>
  <c r="BY104" i="4"/>
  <c r="BW104" i="4"/>
  <c r="BV104" i="4"/>
  <c r="BU104" i="4"/>
  <c r="BT104" i="4"/>
  <c r="BS104" i="4"/>
  <c r="BR104" i="4"/>
  <c r="BQ104" i="4"/>
  <c r="BP104" i="4"/>
  <c r="BO104" i="4"/>
  <c r="BN104" i="4"/>
  <c r="BM104" i="4"/>
  <c r="BL104" i="4"/>
  <c r="BK104" i="4"/>
  <c r="BJ104" i="4"/>
  <c r="BI104" i="4"/>
  <c r="BH104" i="4"/>
  <c r="BG104" i="4"/>
  <c r="BF104" i="4"/>
  <c r="BE104" i="4"/>
  <c r="BD104" i="4"/>
  <c r="AX104" i="4"/>
  <c r="AE104" i="4"/>
  <c r="G104" i="4"/>
  <c r="DW104" i="4" s="1"/>
  <c r="DW103" i="4"/>
  <c r="DU103" i="4"/>
  <c r="DS103" i="4"/>
  <c r="DQ103" i="4"/>
  <c r="DP103" i="4"/>
  <c r="DO103" i="4"/>
  <c r="DN103" i="4"/>
  <c r="DM103" i="4"/>
  <c r="DL103" i="4"/>
  <c r="DK103" i="4"/>
  <c r="DJ103" i="4"/>
  <c r="DI103" i="4"/>
  <c r="DH103" i="4"/>
  <c r="DG103" i="4"/>
  <c r="DF103" i="4"/>
  <c r="DE103" i="4"/>
  <c r="DD103" i="4"/>
  <c r="DC103" i="4"/>
  <c r="DA103" i="4"/>
  <c r="CZ103" i="4"/>
  <c r="CT103" i="4"/>
  <c r="CA103" i="4"/>
  <c r="BY103" i="4"/>
  <c r="BW103" i="4"/>
  <c r="BW143" i="4" s="1"/>
  <c r="BU103" i="4"/>
  <c r="BU143" i="4" s="1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AX103" i="4"/>
  <c r="AE103" i="4"/>
  <c r="AD103" i="4" s="1"/>
  <c r="BB103" i="4" s="1"/>
  <c r="G103" i="4"/>
  <c r="DT102" i="4"/>
  <c r="DF102" i="4"/>
  <c r="CV102" i="4"/>
  <c r="CU102" i="4"/>
  <c r="CT102" i="4"/>
  <c r="CS102" i="4"/>
  <c r="CO102" i="4"/>
  <c r="CN102" i="4"/>
  <c r="CM102" i="4"/>
  <c r="CL102" i="4"/>
  <c r="CK102" i="4"/>
  <c r="CJ102" i="4"/>
  <c r="CI102" i="4"/>
  <c r="CH102" i="4"/>
  <c r="CG102" i="4"/>
  <c r="CF102" i="4"/>
  <c r="CE102" i="4"/>
  <c r="CD102" i="4"/>
  <c r="CB102" i="4"/>
  <c r="BX102" i="4"/>
  <c r="BM102" i="4"/>
  <c r="BK102" i="4"/>
  <c r="AZ102" i="4"/>
  <c r="AY102" i="4"/>
  <c r="AX102" i="4"/>
  <c r="AW102" i="4"/>
  <c r="AS102" i="4"/>
  <c r="AR102" i="4"/>
  <c r="AQ102" i="4"/>
  <c r="AP102" i="4"/>
  <c r="AO102" i="4"/>
  <c r="AN102" i="4"/>
  <c r="AM102" i="4"/>
  <c r="AL102" i="4"/>
  <c r="AK102" i="4"/>
  <c r="AJ102" i="4"/>
  <c r="AI102" i="4"/>
  <c r="AH102" i="4"/>
  <c r="AF102" i="4"/>
  <c r="AB102" i="4"/>
  <c r="AA102" i="4"/>
  <c r="Z102" i="4"/>
  <c r="Y102" i="4"/>
  <c r="X102" i="4"/>
  <c r="W102" i="4"/>
  <c r="U102" i="4"/>
  <c r="T102" i="4"/>
  <c r="S102" i="4"/>
  <c r="R102" i="4"/>
  <c r="Q102" i="4"/>
  <c r="P102" i="4"/>
  <c r="O102" i="4"/>
  <c r="N102" i="4"/>
  <c r="M102" i="4"/>
  <c r="L102" i="4"/>
  <c r="K102" i="4"/>
  <c r="J102" i="4"/>
  <c r="H102" i="4"/>
  <c r="DW101" i="4"/>
  <c r="DS101" i="4"/>
  <c r="DR101" i="4"/>
  <c r="DQ101" i="4"/>
  <c r="DP101" i="4"/>
  <c r="DO101" i="4"/>
  <c r="DN101" i="4"/>
  <c r="DM101" i="4"/>
  <c r="DL101" i="4"/>
  <c r="DK101" i="4"/>
  <c r="DJ101" i="4"/>
  <c r="DI101" i="4"/>
  <c r="DH101" i="4"/>
  <c r="DG101" i="4"/>
  <c r="DF101" i="4"/>
  <c r="DE101" i="4"/>
  <c r="DD101" i="4"/>
  <c r="DC101" i="4"/>
  <c r="DA101" i="4"/>
  <c r="CY101" i="4" s="1"/>
  <c r="CZ101" i="4"/>
  <c r="CW101" i="4"/>
  <c r="DU101" i="4" s="1"/>
  <c r="CA101" i="4"/>
  <c r="BY101" i="4"/>
  <c r="BW101" i="4"/>
  <c r="BV101" i="4"/>
  <c r="BU101" i="4"/>
  <c r="BT101" i="4"/>
  <c r="BS101" i="4"/>
  <c r="BR101" i="4"/>
  <c r="BQ101" i="4"/>
  <c r="BP101" i="4"/>
  <c r="BO101" i="4"/>
  <c r="BN101" i="4"/>
  <c r="BM101" i="4"/>
  <c r="BL101" i="4"/>
  <c r="BK101" i="4"/>
  <c r="BJ101" i="4"/>
  <c r="BI101" i="4"/>
  <c r="BH101" i="4"/>
  <c r="BG101" i="4"/>
  <c r="BC101" i="4" s="1"/>
  <c r="BF101" i="4"/>
  <c r="BE101" i="4"/>
  <c r="BD101" i="4"/>
  <c r="BA101" i="4"/>
  <c r="AE101" i="4"/>
  <c r="DX101" i="4" s="1"/>
  <c r="AD101" i="4"/>
  <c r="BB101" i="4" s="1"/>
  <c r="AC101" i="4"/>
  <c r="G101" i="4"/>
  <c r="DU100" i="4"/>
  <c r="DS100" i="4"/>
  <c r="DR100" i="4"/>
  <c r="DQ100" i="4"/>
  <c r="DP100" i="4"/>
  <c r="DO100" i="4"/>
  <c r="DN100" i="4"/>
  <c r="DM100" i="4"/>
  <c r="DL100" i="4"/>
  <c r="DK100" i="4"/>
  <c r="DJ100" i="4"/>
  <c r="DI100" i="4"/>
  <c r="DH100" i="4"/>
  <c r="DG100" i="4"/>
  <c r="DF100" i="4"/>
  <c r="DE100" i="4"/>
  <c r="DD100" i="4"/>
  <c r="DC100" i="4"/>
  <c r="DA100" i="4"/>
  <c r="CY100" i="4" s="1"/>
  <c r="CZ100" i="4"/>
  <c r="CC100" i="4"/>
  <c r="CA100" i="4" s="1"/>
  <c r="BY100" i="4"/>
  <c r="BW100" i="4"/>
  <c r="BV100" i="4"/>
  <c r="BU100" i="4"/>
  <c r="BT100" i="4"/>
  <c r="BS100" i="4"/>
  <c r="BR100" i="4"/>
  <c r="BQ100" i="4"/>
  <c r="BP100" i="4"/>
  <c r="BO100" i="4"/>
  <c r="BN100" i="4"/>
  <c r="BM100" i="4"/>
  <c r="BL100" i="4"/>
  <c r="BK100" i="4"/>
  <c r="BJ100" i="4"/>
  <c r="BI100" i="4"/>
  <c r="BH100" i="4"/>
  <c r="BG100" i="4"/>
  <c r="BF100" i="4"/>
  <c r="BD100" i="4"/>
  <c r="BA100" i="4"/>
  <c r="AG100" i="4"/>
  <c r="G100" i="4"/>
  <c r="DW100" i="4" s="1"/>
  <c r="DU99" i="4"/>
  <c r="DS99" i="4"/>
  <c r="DR99" i="4"/>
  <c r="DQ99" i="4"/>
  <c r="DP99" i="4"/>
  <c r="DO99" i="4"/>
  <c r="DN99" i="4"/>
  <c r="DM99" i="4"/>
  <c r="DL99" i="4"/>
  <c r="DK99" i="4"/>
  <c r="DJ99" i="4"/>
  <c r="DI99" i="4"/>
  <c r="DH99" i="4"/>
  <c r="DG99" i="4"/>
  <c r="CY99" i="4" s="1"/>
  <c r="DY99" i="4" s="1"/>
  <c r="DF99" i="4"/>
  <c r="DE99" i="4"/>
  <c r="DD99" i="4"/>
  <c r="DC99" i="4"/>
  <c r="DA99" i="4"/>
  <c r="CZ99" i="4"/>
  <c r="CA99" i="4"/>
  <c r="BS99" i="4"/>
  <c r="BC99" i="4"/>
  <c r="DX99" i="4" s="1"/>
  <c r="AE99" i="4"/>
  <c r="G99" i="4"/>
  <c r="AD99" i="4" s="1"/>
  <c r="BB99" i="4" s="1"/>
  <c r="DU98" i="4"/>
  <c r="DS98" i="4"/>
  <c r="DR98" i="4"/>
  <c r="DQ98" i="4"/>
  <c r="DP98" i="4"/>
  <c r="DO98" i="4"/>
  <c r="DN98" i="4"/>
  <c r="DM98" i="4"/>
  <c r="DL98" i="4"/>
  <c r="DK98" i="4"/>
  <c r="DJ98" i="4"/>
  <c r="DI98" i="4"/>
  <c r="DH98" i="4"/>
  <c r="DG98" i="4"/>
  <c r="DF98" i="4"/>
  <c r="DE98" i="4"/>
  <c r="DD98" i="4"/>
  <c r="DC98" i="4"/>
  <c r="DA98" i="4"/>
  <c r="CZ98" i="4"/>
  <c r="CY98" i="4"/>
  <c r="CA98" i="4"/>
  <c r="BY98" i="4"/>
  <c r="BW98" i="4"/>
  <c r="BV98" i="4"/>
  <c r="BU98" i="4"/>
  <c r="BT98" i="4"/>
  <c r="BS98" i="4"/>
  <c r="BR98" i="4"/>
  <c r="BQ98" i="4"/>
  <c r="BP98" i="4"/>
  <c r="BO98" i="4"/>
  <c r="BN98" i="4"/>
  <c r="BM98" i="4"/>
  <c r="BL98" i="4"/>
  <c r="BK98" i="4"/>
  <c r="BJ98" i="4"/>
  <c r="BI98" i="4"/>
  <c r="BH98" i="4"/>
  <c r="BG98" i="4"/>
  <c r="BF98" i="4"/>
  <c r="BE98" i="4"/>
  <c r="BD98" i="4"/>
  <c r="BC98" i="4"/>
  <c r="DX98" i="4" s="1"/>
  <c r="AE98" i="4"/>
  <c r="G98" i="4"/>
  <c r="DW98" i="4" s="1"/>
  <c r="DW97" i="4"/>
  <c r="DU97" i="4"/>
  <c r="DS97" i="4"/>
  <c r="DR97" i="4"/>
  <c r="DQ97" i="4"/>
  <c r="DP97" i="4"/>
  <c r="DO97" i="4"/>
  <c r="DN97" i="4"/>
  <c r="DM97" i="4"/>
  <c r="DL97" i="4"/>
  <c r="DK97" i="4"/>
  <c r="DJ97" i="4"/>
  <c r="DI97" i="4"/>
  <c r="DH97" i="4"/>
  <c r="DG97" i="4"/>
  <c r="DF97" i="4"/>
  <c r="DE97" i="4"/>
  <c r="DD97" i="4"/>
  <c r="DC97" i="4"/>
  <c r="CZ97" i="4"/>
  <c r="CC97" i="4"/>
  <c r="DA97" i="4" s="1"/>
  <c r="CA97" i="4"/>
  <c r="BY97" i="4"/>
  <c r="BW97" i="4"/>
  <c r="BV97" i="4"/>
  <c r="BU97" i="4"/>
  <c r="BU102" i="4" s="1"/>
  <c r="BT97" i="4"/>
  <c r="BS97" i="4"/>
  <c r="BR97" i="4"/>
  <c r="BQ97" i="4"/>
  <c r="BP97" i="4"/>
  <c r="BO97" i="4"/>
  <c r="BN97" i="4"/>
  <c r="BM97" i="4"/>
  <c r="BL97" i="4"/>
  <c r="BK97" i="4"/>
  <c r="BJ97" i="4"/>
  <c r="BI97" i="4"/>
  <c r="BH97" i="4"/>
  <c r="BG97" i="4"/>
  <c r="BF97" i="4"/>
  <c r="BE97" i="4"/>
  <c r="BC97" i="4" s="1"/>
  <c r="BD97" i="4"/>
  <c r="AG97" i="4"/>
  <c r="AE97" i="4"/>
  <c r="G97" i="4"/>
  <c r="DW96" i="4"/>
  <c r="DU96" i="4"/>
  <c r="DS96" i="4"/>
  <c r="DR96" i="4"/>
  <c r="DQ96" i="4"/>
  <c r="DP96" i="4"/>
  <c r="DO96" i="4"/>
  <c r="DN96" i="4"/>
  <c r="DM96" i="4"/>
  <c r="DL96" i="4"/>
  <c r="DK96" i="4"/>
  <c r="DJ96" i="4"/>
  <c r="DI96" i="4"/>
  <c r="DH96" i="4"/>
  <c r="DG96" i="4"/>
  <c r="DF96" i="4"/>
  <c r="DE96" i="4"/>
  <c r="DD96" i="4"/>
  <c r="DC96" i="4"/>
  <c r="DA96" i="4"/>
  <c r="CY96" i="4" s="1"/>
  <c r="DY96" i="4" s="1"/>
  <c r="CZ96" i="4"/>
  <c r="CA96" i="4"/>
  <c r="BZ96" i="4"/>
  <c r="CX96" i="4" s="1"/>
  <c r="BY96" i="4"/>
  <c r="BW96" i="4"/>
  <c r="BV96" i="4"/>
  <c r="BU96" i="4"/>
  <c r="BT96" i="4"/>
  <c r="BS96" i="4"/>
  <c r="BR96" i="4"/>
  <c r="BQ96" i="4"/>
  <c r="BP96" i="4"/>
  <c r="BO96" i="4"/>
  <c r="BN96" i="4"/>
  <c r="BM96" i="4"/>
  <c r="BL96" i="4"/>
  <c r="BK96" i="4"/>
  <c r="BJ96" i="4"/>
  <c r="BI96" i="4"/>
  <c r="BC96" i="4" s="1"/>
  <c r="BH96" i="4"/>
  <c r="BG96" i="4"/>
  <c r="BF96" i="4"/>
  <c r="BE96" i="4"/>
  <c r="BD96" i="4"/>
  <c r="AE96" i="4"/>
  <c r="AD96" i="4"/>
  <c r="BB96" i="4" s="1"/>
  <c r="G96" i="4"/>
  <c r="DU95" i="4"/>
  <c r="DS95" i="4"/>
  <c r="DR95" i="4"/>
  <c r="DQ95" i="4"/>
  <c r="DP95" i="4"/>
  <c r="DO95" i="4"/>
  <c r="DN95" i="4"/>
  <c r="DM95" i="4"/>
  <c r="DL95" i="4"/>
  <c r="DK95" i="4"/>
  <c r="DJ95" i="4"/>
  <c r="DI95" i="4"/>
  <c r="DH95" i="4"/>
  <c r="DG95" i="4"/>
  <c r="DF95" i="4"/>
  <c r="DE95" i="4"/>
  <c r="DD95" i="4"/>
  <c r="DC95" i="4"/>
  <c r="DA95" i="4"/>
  <c r="CZ95" i="4"/>
  <c r="CY95" i="4" s="1"/>
  <c r="CC95" i="4"/>
  <c r="CA95" i="4"/>
  <c r="BY95" i="4"/>
  <c r="BW95" i="4"/>
  <c r="BV95" i="4"/>
  <c r="BU95" i="4"/>
  <c r="BT95" i="4"/>
  <c r="BS95" i="4"/>
  <c r="BR95" i="4"/>
  <c r="BQ95" i="4"/>
  <c r="BP95" i="4"/>
  <c r="BO95" i="4"/>
  <c r="BN95" i="4"/>
  <c r="BM95" i="4"/>
  <c r="BL95" i="4"/>
  <c r="BK95" i="4"/>
  <c r="BJ95" i="4"/>
  <c r="BI95" i="4"/>
  <c r="BH95" i="4"/>
  <c r="BG95" i="4"/>
  <c r="BF95" i="4"/>
  <c r="BD95" i="4"/>
  <c r="AG95" i="4"/>
  <c r="G95" i="4"/>
  <c r="DW95" i="4" s="1"/>
  <c r="DU94" i="4"/>
  <c r="DS94" i="4"/>
  <c r="DR94" i="4"/>
  <c r="DQ94" i="4"/>
  <c r="DP94" i="4"/>
  <c r="DO94" i="4"/>
  <c r="DN94" i="4"/>
  <c r="DM94" i="4"/>
  <c r="DL94" i="4"/>
  <c r="DK94" i="4"/>
  <c r="DJ94" i="4"/>
  <c r="DI94" i="4"/>
  <c r="DH94" i="4"/>
  <c r="DG94" i="4"/>
  <c r="DF94" i="4"/>
  <c r="DE94" i="4"/>
  <c r="DD94" i="4"/>
  <c r="DC94" i="4"/>
  <c r="CZ94" i="4"/>
  <c r="CC94" i="4"/>
  <c r="BY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D94" i="4"/>
  <c r="AG94" i="4"/>
  <c r="BE94" i="4" s="1"/>
  <c r="AE94" i="4"/>
  <c r="G94" i="4"/>
  <c r="DW94" i="4" s="1"/>
  <c r="DU93" i="4"/>
  <c r="DS93" i="4"/>
  <c r="DR93" i="4"/>
  <c r="DQ93" i="4"/>
  <c r="DP93" i="4"/>
  <c r="DO93" i="4"/>
  <c r="DN93" i="4"/>
  <c r="DM93" i="4"/>
  <c r="DL93" i="4"/>
  <c r="DK93" i="4"/>
  <c r="DJ93" i="4"/>
  <c r="DI93" i="4"/>
  <c r="DH93" i="4"/>
  <c r="DG93" i="4"/>
  <c r="DF93" i="4"/>
  <c r="DE93" i="4"/>
  <c r="DD93" i="4"/>
  <c r="DC93" i="4"/>
  <c r="CZ93" i="4"/>
  <c r="CR93" i="4"/>
  <c r="CC93" i="4"/>
  <c r="CA93" i="4" s="1"/>
  <c r="BY93" i="4"/>
  <c r="BW93" i="4"/>
  <c r="BV93" i="4"/>
  <c r="BU93" i="4"/>
  <c r="BT93" i="4"/>
  <c r="BS93" i="4"/>
  <c r="BR93" i="4"/>
  <c r="BQ93" i="4"/>
  <c r="BP93" i="4"/>
  <c r="BO93" i="4"/>
  <c r="BN93" i="4"/>
  <c r="BM93" i="4"/>
  <c r="BL93" i="4"/>
  <c r="BK93" i="4"/>
  <c r="BJ93" i="4"/>
  <c r="BI93" i="4"/>
  <c r="BH93" i="4"/>
  <c r="BG93" i="4"/>
  <c r="BF93" i="4"/>
  <c r="BD93" i="4"/>
  <c r="AV93" i="4"/>
  <c r="AG93" i="4"/>
  <c r="AE93" i="4" s="1"/>
  <c r="I93" i="4"/>
  <c r="DW92" i="4"/>
  <c r="DU92" i="4"/>
  <c r="DS92" i="4"/>
  <c r="DR92" i="4"/>
  <c r="DQ92" i="4"/>
  <c r="DP92" i="4"/>
  <c r="DO92" i="4"/>
  <c r="DN92" i="4"/>
  <c r="DM92" i="4"/>
  <c r="DL92" i="4"/>
  <c r="DK92" i="4"/>
  <c r="DJ92" i="4"/>
  <c r="DI92" i="4"/>
  <c r="DH92" i="4"/>
  <c r="DG92" i="4"/>
  <c r="DF92" i="4"/>
  <c r="DE92" i="4"/>
  <c r="DD92" i="4"/>
  <c r="DC92" i="4"/>
  <c r="DA92" i="4"/>
  <c r="CY92" i="4" s="1"/>
  <c r="DY92" i="4" s="1"/>
  <c r="CZ92" i="4"/>
  <c r="CA92" i="4"/>
  <c r="BZ92" i="4"/>
  <c r="CX92" i="4" s="1"/>
  <c r="BY92" i="4"/>
  <c r="BW92" i="4"/>
  <c r="BV92" i="4"/>
  <c r="BU92" i="4"/>
  <c r="BT92" i="4"/>
  <c r="BS92" i="4"/>
  <c r="BR92" i="4"/>
  <c r="BQ92" i="4"/>
  <c r="BP92" i="4"/>
  <c r="BO92" i="4"/>
  <c r="BN92" i="4"/>
  <c r="BM92" i="4"/>
  <c r="BL92" i="4"/>
  <c r="BK92" i="4"/>
  <c r="BJ92" i="4"/>
  <c r="BI92" i="4"/>
  <c r="BH92" i="4"/>
  <c r="BG92" i="4"/>
  <c r="BF92" i="4"/>
  <c r="BE92" i="4"/>
  <c r="BD92" i="4"/>
  <c r="BC92" i="4" s="1"/>
  <c r="AE92" i="4"/>
  <c r="AD92" i="4"/>
  <c r="BB92" i="4" s="1"/>
  <c r="G92" i="4"/>
  <c r="DU91" i="4"/>
  <c r="DS91" i="4"/>
  <c r="DR91" i="4"/>
  <c r="DQ91" i="4"/>
  <c r="DP91" i="4"/>
  <c r="DN91" i="4"/>
  <c r="DM91" i="4"/>
  <c r="DL91" i="4"/>
  <c r="DK91" i="4"/>
  <c r="DJ91" i="4"/>
  <c r="DI91" i="4"/>
  <c r="DH91" i="4"/>
  <c r="DG91" i="4"/>
  <c r="DF91" i="4"/>
  <c r="DE91" i="4"/>
  <c r="DD91" i="4"/>
  <c r="DC91" i="4"/>
  <c r="DA91" i="4"/>
  <c r="CZ91" i="4"/>
  <c r="CQ91" i="4"/>
  <c r="DO91" i="4" s="1"/>
  <c r="CA91" i="4"/>
  <c r="BY91" i="4"/>
  <c r="BW91" i="4"/>
  <c r="BV91" i="4"/>
  <c r="BU91" i="4"/>
  <c r="BT91" i="4"/>
  <c r="BS91" i="4"/>
  <c r="BR91" i="4"/>
  <c r="BQ91" i="4"/>
  <c r="BP91" i="4"/>
  <c r="BO91" i="4"/>
  <c r="BN91" i="4"/>
  <c r="BM91" i="4"/>
  <c r="BL91" i="4"/>
  <c r="BK91" i="4"/>
  <c r="BJ91" i="4"/>
  <c r="BI91" i="4"/>
  <c r="BH91" i="4"/>
  <c r="BG91" i="4"/>
  <c r="BF91" i="4"/>
  <c r="BE91" i="4"/>
  <c r="BD91" i="4"/>
  <c r="AU91" i="4"/>
  <c r="AE91" i="4" s="1"/>
  <c r="G91" i="4"/>
  <c r="DW91" i="4" s="1"/>
  <c r="DS90" i="4"/>
  <c r="DR90" i="4"/>
  <c r="DQ90" i="4"/>
  <c r="DP90" i="4"/>
  <c r="DN90" i="4"/>
  <c r="DM90" i="4"/>
  <c r="DL90" i="4"/>
  <c r="DK90" i="4"/>
  <c r="DJ90" i="4"/>
  <c r="DI90" i="4"/>
  <c r="DH90" i="4"/>
  <c r="DG90" i="4"/>
  <c r="DF90" i="4"/>
  <c r="DE90" i="4"/>
  <c r="DD90" i="4"/>
  <c r="DC90" i="4"/>
  <c r="CZ90" i="4"/>
  <c r="CQ90" i="4"/>
  <c r="CC90" i="4"/>
  <c r="DA90" i="4" s="1"/>
  <c r="BW90" i="4"/>
  <c r="BV90" i="4"/>
  <c r="BU90" i="4"/>
  <c r="BT90" i="4"/>
  <c r="BS90" i="4"/>
  <c r="BR90" i="4"/>
  <c r="BQ90" i="4"/>
  <c r="BP90" i="4"/>
  <c r="BO90" i="4"/>
  <c r="BN90" i="4"/>
  <c r="BM90" i="4"/>
  <c r="BL90" i="4"/>
  <c r="BK90" i="4"/>
  <c r="BJ90" i="4"/>
  <c r="BI90" i="4"/>
  <c r="BH90" i="4"/>
  <c r="BG90" i="4"/>
  <c r="BF90" i="4"/>
  <c r="BE90" i="4"/>
  <c r="BD90" i="4"/>
  <c r="BA90" i="4"/>
  <c r="AU90" i="4"/>
  <c r="AG90" i="4"/>
  <c r="AC90" i="4"/>
  <c r="DW89" i="4"/>
  <c r="DU89" i="4"/>
  <c r="DS89" i="4"/>
  <c r="DR89" i="4"/>
  <c r="DQ89" i="4"/>
  <c r="DP89" i="4"/>
  <c r="DO89" i="4"/>
  <c r="DN89" i="4"/>
  <c r="DM89" i="4"/>
  <c r="DL89" i="4"/>
  <c r="DK89" i="4"/>
  <c r="DJ89" i="4"/>
  <c r="DI89" i="4"/>
  <c r="DH89" i="4"/>
  <c r="DG89" i="4"/>
  <c r="DF89" i="4"/>
  <c r="DE89" i="4"/>
  <c r="DD89" i="4"/>
  <c r="CY89" i="4" s="1"/>
  <c r="DY89" i="4" s="1"/>
  <c r="DC89" i="4"/>
  <c r="DA89" i="4"/>
  <c r="CZ89" i="4"/>
  <c r="CA89" i="4"/>
  <c r="BZ89" i="4"/>
  <c r="CX89" i="4" s="1"/>
  <c r="BY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AE89" i="4"/>
  <c r="AD89" i="4"/>
  <c r="BB89" i="4" s="1"/>
  <c r="G89" i="4"/>
  <c r="DW88" i="4"/>
  <c r="DU88" i="4"/>
  <c r="DS88" i="4"/>
  <c r="DR88" i="4"/>
  <c r="DQ88" i="4"/>
  <c r="DP88" i="4"/>
  <c r="DO88" i="4"/>
  <c r="DN88" i="4"/>
  <c r="DM88" i="4"/>
  <c r="DL88" i="4"/>
  <c r="DK88" i="4"/>
  <c r="DJ88" i="4"/>
  <c r="DI88" i="4"/>
  <c r="DH88" i="4"/>
  <c r="DG88" i="4"/>
  <c r="DF88" i="4"/>
  <c r="DE88" i="4"/>
  <c r="DD88" i="4"/>
  <c r="DC88" i="4"/>
  <c r="DA88" i="4"/>
  <c r="CZ88" i="4"/>
  <c r="CA88" i="4"/>
  <c r="BZ88" i="4" s="1"/>
  <c r="CX88" i="4" s="1"/>
  <c r="BY88" i="4"/>
  <c r="BW88" i="4"/>
  <c r="BV88" i="4"/>
  <c r="BU88" i="4"/>
  <c r="BT88" i="4"/>
  <c r="BS88" i="4"/>
  <c r="BR88" i="4"/>
  <c r="BQ88" i="4"/>
  <c r="BP88" i="4"/>
  <c r="BO88" i="4"/>
  <c r="BN88" i="4"/>
  <c r="BM88" i="4"/>
  <c r="BL88" i="4"/>
  <c r="BK88" i="4"/>
  <c r="BJ88" i="4"/>
  <c r="BI88" i="4"/>
  <c r="BH88" i="4"/>
  <c r="BG88" i="4"/>
  <c r="BF88" i="4"/>
  <c r="BE88" i="4"/>
  <c r="BC88" i="4" s="1"/>
  <c r="BD88" i="4"/>
  <c r="BB88" i="4"/>
  <c r="AE88" i="4"/>
  <c r="AD88" i="4"/>
  <c r="I88" i="4"/>
  <c r="G88" i="4"/>
  <c r="DW87" i="4"/>
  <c r="DU87" i="4"/>
  <c r="DS87" i="4"/>
  <c r="DS102" i="4" s="1"/>
  <c r="DR87" i="4"/>
  <c r="DQ87" i="4"/>
  <c r="DP87" i="4"/>
  <c r="DO87" i="4"/>
  <c r="DN87" i="4"/>
  <c r="DM87" i="4"/>
  <c r="DL87" i="4"/>
  <c r="DK87" i="4"/>
  <c r="DJ87" i="4"/>
  <c r="DI87" i="4"/>
  <c r="DH87" i="4"/>
  <c r="DG87" i="4"/>
  <c r="DF87" i="4"/>
  <c r="DE87" i="4"/>
  <c r="DD87" i="4"/>
  <c r="DC87" i="4"/>
  <c r="CY87" i="4" s="1"/>
  <c r="DA87" i="4"/>
  <c r="CZ87" i="4"/>
  <c r="CQ87" i="4"/>
  <c r="CA87" i="4"/>
  <c r="BZ87" i="4"/>
  <c r="CX87" i="4" s="1"/>
  <c r="BY87" i="4"/>
  <c r="BW87" i="4"/>
  <c r="BV87" i="4"/>
  <c r="BU87" i="4"/>
  <c r="BT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AU87" i="4"/>
  <c r="G87" i="4"/>
  <c r="DS86" i="4"/>
  <c r="DR86" i="4"/>
  <c r="DQ86" i="4"/>
  <c r="DP86" i="4"/>
  <c r="DO86" i="4"/>
  <c r="DM86" i="4"/>
  <c r="DL86" i="4"/>
  <c r="DK86" i="4"/>
  <c r="DJ86" i="4"/>
  <c r="DI86" i="4"/>
  <c r="DH86" i="4"/>
  <c r="DG86" i="4"/>
  <c r="DF86" i="4"/>
  <c r="DE86" i="4"/>
  <c r="DD86" i="4"/>
  <c r="DC86" i="4"/>
  <c r="DA86" i="4"/>
  <c r="CZ86" i="4"/>
  <c r="CW86" i="4"/>
  <c r="BY86" i="4"/>
  <c r="BW86" i="4"/>
  <c r="BV86" i="4"/>
  <c r="BU86" i="4"/>
  <c r="BT86" i="4"/>
  <c r="BS86" i="4"/>
  <c r="BQ86" i="4"/>
  <c r="BP86" i="4"/>
  <c r="BO86" i="4"/>
  <c r="BN86" i="4"/>
  <c r="BM86" i="4"/>
  <c r="BL86" i="4"/>
  <c r="BK86" i="4"/>
  <c r="BJ86" i="4"/>
  <c r="BI86" i="4"/>
  <c r="BH86" i="4"/>
  <c r="BG86" i="4"/>
  <c r="BF86" i="4"/>
  <c r="BE86" i="4"/>
  <c r="BD86" i="4"/>
  <c r="BA86" i="4"/>
  <c r="AT86" i="4"/>
  <c r="AT147" i="4" s="1"/>
  <c r="AE86" i="4"/>
  <c r="AC86" i="4"/>
  <c r="V86" i="4"/>
  <c r="DW85" i="4"/>
  <c r="DU85" i="4"/>
  <c r="DS85" i="4"/>
  <c r="DR85" i="4"/>
  <c r="DQ85" i="4"/>
  <c r="DP85" i="4"/>
  <c r="DN85" i="4"/>
  <c r="DM85" i="4"/>
  <c r="DL85" i="4"/>
  <c r="DK85" i="4"/>
  <c r="DJ85" i="4"/>
  <c r="DI85" i="4"/>
  <c r="DH85" i="4"/>
  <c r="DG85" i="4"/>
  <c r="DF85" i="4"/>
  <c r="DE85" i="4"/>
  <c r="DD85" i="4"/>
  <c r="DC85" i="4"/>
  <c r="DA85" i="4"/>
  <c r="CZ85" i="4"/>
  <c r="CQ85" i="4"/>
  <c r="DO85" i="4" s="1"/>
  <c r="BY85" i="4"/>
  <c r="BW85" i="4"/>
  <c r="BV85" i="4"/>
  <c r="BU85" i="4"/>
  <c r="BT85" i="4"/>
  <c r="BR85" i="4"/>
  <c r="BQ85" i="4"/>
  <c r="BP85" i="4"/>
  <c r="BO85" i="4"/>
  <c r="BN85" i="4"/>
  <c r="BM85" i="4"/>
  <c r="BL85" i="4"/>
  <c r="BK85" i="4"/>
  <c r="BJ85" i="4"/>
  <c r="BI85" i="4"/>
  <c r="BH85" i="4"/>
  <c r="BG85" i="4"/>
  <c r="BF85" i="4"/>
  <c r="BE85" i="4"/>
  <c r="BD85" i="4"/>
  <c r="AU85" i="4"/>
  <c r="G85" i="4"/>
  <c r="DU84" i="4"/>
  <c r="DS84" i="4"/>
  <c r="DR84" i="4"/>
  <c r="DQ84" i="4"/>
  <c r="DP84" i="4"/>
  <c r="DN84" i="4"/>
  <c r="DM84" i="4"/>
  <c r="DL84" i="4"/>
  <c r="DK84" i="4"/>
  <c r="DJ84" i="4"/>
  <c r="DI84" i="4"/>
  <c r="DH84" i="4"/>
  <c r="DG84" i="4"/>
  <c r="DF84" i="4"/>
  <c r="DE84" i="4"/>
  <c r="DD84" i="4"/>
  <c r="DC84" i="4"/>
  <c r="DA84" i="4"/>
  <c r="CZ84" i="4"/>
  <c r="CQ84" i="4"/>
  <c r="CA84" i="4"/>
  <c r="BZ84" i="4"/>
  <c r="CX84" i="4" s="1"/>
  <c r="BY84" i="4"/>
  <c r="BW84" i="4"/>
  <c r="BV84" i="4"/>
  <c r="BU84" i="4"/>
  <c r="BT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AU84" i="4"/>
  <c r="G84" i="4"/>
  <c r="DW84" i="4" s="1"/>
  <c r="DU83" i="4"/>
  <c r="DS83" i="4"/>
  <c r="DR83" i="4"/>
  <c r="DQ83" i="4"/>
  <c r="DP83" i="4"/>
  <c r="DO83" i="4"/>
  <c r="DN83" i="4"/>
  <c r="DM83" i="4"/>
  <c r="DL83" i="4"/>
  <c r="DK83" i="4"/>
  <c r="DJ83" i="4"/>
  <c r="DI83" i="4"/>
  <c r="DH83" i="4"/>
  <c r="DG83" i="4"/>
  <c r="DF83" i="4"/>
  <c r="DE83" i="4"/>
  <c r="DE102" i="4" s="1"/>
  <c r="DD83" i="4"/>
  <c r="DC83" i="4"/>
  <c r="DA83" i="4"/>
  <c r="CZ83" i="4"/>
  <c r="CA83" i="4"/>
  <c r="BY83" i="4"/>
  <c r="BW83" i="4"/>
  <c r="BV83" i="4"/>
  <c r="BU83" i="4"/>
  <c r="BT83" i="4"/>
  <c r="BS83" i="4"/>
  <c r="BR83" i="4"/>
  <c r="BQ83" i="4"/>
  <c r="BP83" i="4"/>
  <c r="BO83" i="4"/>
  <c r="BN83" i="4"/>
  <c r="BM83" i="4"/>
  <c r="BL83" i="4"/>
  <c r="BK83" i="4"/>
  <c r="BJ83" i="4"/>
  <c r="BI83" i="4"/>
  <c r="BH83" i="4"/>
  <c r="BG83" i="4"/>
  <c r="BF83" i="4"/>
  <c r="BE83" i="4"/>
  <c r="BD83" i="4"/>
  <c r="BB83" i="4"/>
  <c r="AE83" i="4"/>
  <c r="G83" i="4"/>
  <c r="BZ83" i="4" s="1"/>
  <c r="CX83" i="4" s="1"/>
  <c r="DU82" i="4"/>
  <c r="DS82" i="4"/>
  <c r="DR82" i="4"/>
  <c r="DQ82" i="4"/>
  <c r="DP82" i="4"/>
  <c r="DO82" i="4"/>
  <c r="DN82" i="4"/>
  <c r="DM82" i="4"/>
  <c r="DL82" i="4"/>
  <c r="DK82" i="4"/>
  <c r="DJ82" i="4"/>
  <c r="DI82" i="4"/>
  <c r="DH82" i="4"/>
  <c r="DG82" i="4"/>
  <c r="DF82" i="4"/>
  <c r="DE82" i="4"/>
  <c r="DD82" i="4"/>
  <c r="DC82" i="4"/>
  <c r="DA82" i="4"/>
  <c r="CZ82" i="4"/>
  <c r="CY82" i="4" s="1"/>
  <c r="CA82" i="4"/>
  <c r="BY82" i="4"/>
  <c r="BW82" i="4"/>
  <c r="BV82" i="4"/>
  <c r="BU82" i="4"/>
  <c r="BT82" i="4"/>
  <c r="BS82" i="4"/>
  <c r="BR82" i="4"/>
  <c r="BQ82" i="4"/>
  <c r="BP82" i="4"/>
  <c r="BO82" i="4"/>
  <c r="BN82" i="4"/>
  <c r="BM82" i="4"/>
  <c r="BL82" i="4"/>
  <c r="BK82" i="4"/>
  <c r="BJ82" i="4"/>
  <c r="BI82" i="4"/>
  <c r="BH82" i="4"/>
  <c r="BG82" i="4"/>
  <c r="BF82" i="4"/>
  <c r="BE82" i="4"/>
  <c r="BD82" i="4"/>
  <c r="BB82" i="4"/>
  <c r="AE82" i="4"/>
  <c r="G82" i="4"/>
  <c r="DW82" i="4" s="1"/>
  <c r="DS81" i="4"/>
  <c r="DR81" i="4"/>
  <c r="DQ81" i="4"/>
  <c r="DP81" i="4"/>
  <c r="DO81" i="4"/>
  <c r="DN81" i="4"/>
  <c r="DM81" i="4"/>
  <c r="DL81" i="4"/>
  <c r="DK81" i="4"/>
  <c r="DJ81" i="4"/>
  <c r="DI81" i="4"/>
  <c r="DH81" i="4"/>
  <c r="DG81" i="4"/>
  <c r="DF81" i="4"/>
  <c r="DE81" i="4"/>
  <c r="DD81" i="4"/>
  <c r="DC81" i="4"/>
  <c r="DA81" i="4"/>
  <c r="CZ81" i="4"/>
  <c r="CX81" i="4"/>
  <c r="CW81" i="4"/>
  <c r="CA81" i="4"/>
  <c r="BZ81" i="4"/>
  <c r="BW81" i="4"/>
  <c r="BV81" i="4"/>
  <c r="BU81" i="4"/>
  <c r="BT81" i="4"/>
  <c r="BS81" i="4"/>
  <c r="BR81" i="4"/>
  <c r="BQ81" i="4"/>
  <c r="BP81" i="4"/>
  <c r="BO81" i="4"/>
  <c r="BN81" i="4"/>
  <c r="BM81" i="4"/>
  <c r="BL81" i="4"/>
  <c r="BK81" i="4"/>
  <c r="BJ81" i="4"/>
  <c r="BI81" i="4"/>
  <c r="BH81" i="4"/>
  <c r="BG81" i="4"/>
  <c r="BF81" i="4"/>
  <c r="BE81" i="4"/>
  <c r="BD81" i="4"/>
  <c r="BA81" i="4"/>
  <c r="AE81" i="4"/>
  <c r="AC81" i="4"/>
  <c r="DU81" i="4" s="1"/>
  <c r="G81" i="4"/>
  <c r="DW81" i="4" s="1"/>
  <c r="DU80" i="4"/>
  <c r="DS80" i="4"/>
  <c r="DR80" i="4"/>
  <c r="DQ80" i="4"/>
  <c r="DP80" i="4"/>
  <c r="DO80" i="4"/>
  <c r="DN80" i="4"/>
  <c r="DM80" i="4"/>
  <c r="DL80" i="4"/>
  <c r="DK80" i="4"/>
  <c r="DJ80" i="4"/>
  <c r="DI80" i="4"/>
  <c r="DH80" i="4"/>
  <c r="DH102" i="4" s="1"/>
  <c r="DG80" i="4"/>
  <c r="DF80" i="4"/>
  <c r="DE80" i="4"/>
  <c r="DD80" i="4"/>
  <c r="DC80" i="4"/>
  <c r="DA80" i="4"/>
  <c r="CZ80" i="4"/>
  <c r="CY80" i="4" s="1"/>
  <c r="CC80" i="4"/>
  <c r="CA80" i="4"/>
  <c r="BY80" i="4"/>
  <c r="BW80" i="4"/>
  <c r="BV80" i="4"/>
  <c r="BV147" i="4" s="1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D80" i="4"/>
  <c r="AG80" i="4"/>
  <c r="AE80" i="4" s="1"/>
  <c r="G80" i="4"/>
  <c r="DW80" i="4" s="1"/>
  <c r="DS79" i="4"/>
  <c r="DR79" i="4"/>
  <c r="DQ79" i="4"/>
  <c r="DP79" i="4"/>
  <c r="DO79" i="4"/>
  <c r="DN79" i="4"/>
  <c r="DM79" i="4"/>
  <c r="DL79" i="4"/>
  <c r="DK79" i="4"/>
  <c r="DJ79" i="4"/>
  <c r="DI79" i="4"/>
  <c r="DH79" i="4"/>
  <c r="DG79" i="4"/>
  <c r="DF79" i="4"/>
  <c r="DF147" i="4" s="1"/>
  <c r="DE79" i="4"/>
  <c r="DD79" i="4"/>
  <c r="DC79" i="4"/>
  <c r="CZ79" i="4"/>
  <c r="CW79" i="4"/>
  <c r="BW79" i="4"/>
  <c r="BV79" i="4"/>
  <c r="BU79" i="4"/>
  <c r="BT79" i="4"/>
  <c r="BS79" i="4"/>
  <c r="BR79" i="4"/>
  <c r="BQ79" i="4"/>
  <c r="BP79" i="4"/>
  <c r="BO79" i="4"/>
  <c r="BN79" i="4"/>
  <c r="BM79" i="4"/>
  <c r="BL79" i="4"/>
  <c r="BK79" i="4"/>
  <c r="BJ79" i="4"/>
  <c r="BI79" i="4"/>
  <c r="BH79" i="4"/>
  <c r="BG79" i="4"/>
  <c r="BF79" i="4"/>
  <c r="BD79" i="4"/>
  <c r="BA79" i="4"/>
  <c r="BA147" i="4" s="1"/>
  <c r="AG79" i="4"/>
  <c r="AE79" i="4"/>
  <c r="AC79" i="4"/>
  <c r="DT78" i="4"/>
  <c r="CV78" i="4"/>
  <c r="CT78" i="4"/>
  <c r="CR78" i="4"/>
  <c r="CN78" i="4"/>
  <c r="CM78" i="4"/>
  <c r="CL78" i="4"/>
  <c r="CK78" i="4"/>
  <c r="CJ78" i="4"/>
  <c r="CI78" i="4"/>
  <c r="CG78" i="4"/>
  <c r="CF78" i="4"/>
  <c r="CE78" i="4"/>
  <c r="CD78" i="4"/>
  <c r="CC78" i="4"/>
  <c r="CB78" i="4"/>
  <c r="BX78" i="4"/>
  <c r="AZ78" i="4"/>
  <c r="AY78" i="4"/>
  <c r="AX78" i="4"/>
  <c r="AV78" i="4"/>
  <c r="AN78" i="4"/>
  <c r="AM78" i="4"/>
  <c r="AK78" i="4"/>
  <c r="AJ78" i="4"/>
  <c r="AI78" i="4"/>
  <c r="AH78" i="4"/>
  <c r="AG78" i="4"/>
  <c r="AF78" i="4"/>
  <c r="AB78" i="4"/>
  <c r="AA78" i="4"/>
  <c r="Z78" i="4"/>
  <c r="Y78" i="4"/>
  <c r="X78" i="4"/>
  <c r="W78" i="4"/>
  <c r="U78" i="4"/>
  <c r="T78" i="4"/>
  <c r="S78" i="4"/>
  <c r="Q78" i="4"/>
  <c r="O78" i="4"/>
  <c r="M78" i="4"/>
  <c r="L78" i="4"/>
  <c r="K78" i="4"/>
  <c r="J78" i="4"/>
  <c r="I78" i="4"/>
  <c r="H78" i="4"/>
  <c r="DU77" i="4"/>
  <c r="DS77" i="4"/>
  <c r="DR77" i="4"/>
  <c r="DP77" i="4"/>
  <c r="DO77" i="4"/>
  <c r="DN77" i="4"/>
  <c r="DM77" i="4"/>
  <c r="DL77" i="4"/>
  <c r="DK77" i="4"/>
  <c r="DJ77" i="4"/>
  <c r="DI77" i="4"/>
  <c r="DH77" i="4"/>
  <c r="DG77" i="4"/>
  <c r="DF77" i="4"/>
  <c r="DE77" i="4"/>
  <c r="DD77" i="4"/>
  <c r="DC77" i="4"/>
  <c r="DB77" i="4"/>
  <c r="DA77" i="4"/>
  <c r="CZ77" i="4"/>
  <c r="CS77" i="4"/>
  <c r="DQ77" i="4" s="1"/>
  <c r="CH77" i="4"/>
  <c r="CA77" i="4"/>
  <c r="BZ77" i="4"/>
  <c r="CX77" i="4" s="1"/>
  <c r="BW77" i="4"/>
  <c r="BV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AW77" i="4"/>
  <c r="BU77" i="4" s="1"/>
  <c r="AL77" i="4"/>
  <c r="AC77" i="4"/>
  <c r="BY77" i="4" s="1"/>
  <c r="G77" i="4"/>
  <c r="DW77" i="4" s="1"/>
  <c r="DW76" i="4"/>
  <c r="DS76" i="4"/>
  <c r="DR76" i="4"/>
  <c r="DQ76" i="4"/>
  <c r="DP76" i="4"/>
  <c r="DO76" i="4"/>
  <c r="DN76" i="4"/>
  <c r="DM76" i="4"/>
  <c r="DL76" i="4"/>
  <c r="DK76" i="4"/>
  <c r="DJ76" i="4"/>
  <c r="DI76" i="4"/>
  <c r="DH76" i="4"/>
  <c r="DG76" i="4"/>
  <c r="DF76" i="4"/>
  <c r="DE76" i="4"/>
  <c r="DD76" i="4"/>
  <c r="DC76" i="4"/>
  <c r="DB76" i="4"/>
  <c r="DA76" i="4"/>
  <c r="CZ76" i="4"/>
  <c r="CW76" i="4"/>
  <c r="CA76" i="4" s="1"/>
  <c r="BW76" i="4"/>
  <c r="BV76" i="4"/>
  <c r="BU76" i="4"/>
  <c r="BT76" i="4"/>
  <c r="BS76" i="4"/>
  <c r="BR76" i="4"/>
  <c r="BQ76" i="4"/>
  <c r="BP76" i="4"/>
  <c r="BO76" i="4"/>
  <c r="BN76" i="4"/>
  <c r="BM76" i="4"/>
  <c r="BL76" i="4"/>
  <c r="BK76" i="4"/>
  <c r="BJ76" i="4"/>
  <c r="BI76" i="4"/>
  <c r="BH76" i="4"/>
  <c r="BG76" i="4"/>
  <c r="BF76" i="4"/>
  <c r="BE76" i="4"/>
  <c r="BD76" i="4"/>
  <c r="BA76" i="4"/>
  <c r="AE76" i="4"/>
  <c r="AC76" i="4"/>
  <c r="DU76" i="4" s="1"/>
  <c r="G76" i="4"/>
  <c r="DU75" i="4"/>
  <c r="DS75" i="4"/>
  <c r="DR75" i="4"/>
  <c r="DQ75" i="4"/>
  <c r="DP75" i="4"/>
  <c r="DO75" i="4"/>
  <c r="DN75" i="4"/>
  <c r="DM75" i="4"/>
  <c r="DL75" i="4"/>
  <c r="DK75" i="4"/>
  <c r="DJ75" i="4"/>
  <c r="DI75" i="4"/>
  <c r="DH75" i="4"/>
  <c r="DG75" i="4"/>
  <c r="DE75" i="4"/>
  <c r="DD75" i="4"/>
  <c r="DC75" i="4"/>
  <c r="DB75" i="4"/>
  <c r="DA75" i="4"/>
  <c r="CZ75" i="4"/>
  <c r="CW75" i="4"/>
  <c r="CS75" i="4"/>
  <c r="CH75" i="4"/>
  <c r="DF75" i="4" s="1"/>
  <c r="CY75" i="4" s="1"/>
  <c r="CA75" i="4"/>
  <c r="BZ75" i="4"/>
  <c r="CX75" i="4" s="1"/>
  <c r="BW75" i="4"/>
  <c r="BV75" i="4"/>
  <c r="BT75" i="4"/>
  <c r="BS75" i="4"/>
  <c r="BR75" i="4"/>
  <c r="BQ75" i="4"/>
  <c r="BP75" i="4"/>
  <c r="BO75" i="4"/>
  <c r="BN75" i="4"/>
  <c r="BM75" i="4"/>
  <c r="BL75" i="4"/>
  <c r="BK75" i="4"/>
  <c r="BI75" i="4"/>
  <c r="BH75" i="4"/>
  <c r="BG75" i="4"/>
  <c r="BF75" i="4"/>
  <c r="BE75" i="4"/>
  <c r="BD75" i="4"/>
  <c r="BA75" i="4"/>
  <c r="BY75" i="4" s="1"/>
  <c r="AW75" i="4"/>
  <c r="BU75" i="4" s="1"/>
  <c r="AL75" i="4"/>
  <c r="AC75" i="4"/>
  <c r="G75" i="4"/>
  <c r="DW75" i="4" s="1"/>
  <c r="DW74" i="4"/>
  <c r="DU74" i="4"/>
  <c r="DS74" i="4"/>
  <c r="DR74" i="4"/>
  <c r="DQ74" i="4"/>
  <c r="DP74" i="4"/>
  <c r="DO74" i="4"/>
  <c r="DN74" i="4"/>
  <c r="DM74" i="4"/>
  <c r="DL74" i="4"/>
  <c r="DK74" i="4"/>
  <c r="DJ74" i="4"/>
  <c r="DI74" i="4"/>
  <c r="DH74" i="4"/>
  <c r="DG74" i="4"/>
  <c r="DF74" i="4"/>
  <c r="DE74" i="4"/>
  <c r="DD74" i="4"/>
  <c r="DC74" i="4"/>
  <c r="CY74" i="4" s="1"/>
  <c r="DB74" i="4"/>
  <c r="DA74" i="4"/>
  <c r="CZ74" i="4"/>
  <c r="CA74" i="4"/>
  <c r="BZ74" i="4"/>
  <c r="CX74" i="4" s="1"/>
  <c r="BY74" i="4"/>
  <c r="BW74" i="4"/>
  <c r="BV74" i="4"/>
  <c r="BU74" i="4"/>
  <c r="BT74" i="4"/>
  <c r="BS74" i="4"/>
  <c r="BR74" i="4"/>
  <c r="BQ74" i="4"/>
  <c r="BP74" i="4"/>
  <c r="BO74" i="4"/>
  <c r="BN74" i="4"/>
  <c r="BM74" i="4"/>
  <c r="BL74" i="4"/>
  <c r="BK74" i="4"/>
  <c r="BJ74" i="4"/>
  <c r="BI74" i="4"/>
  <c r="BH74" i="4"/>
  <c r="BG74" i="4"/>
  <c r="BF74" i="4"/>
  <c r="BE74" i="4"/>
  <c r="BD74" i="4"/>
  <c r="BC74" i="4" s="1"/>
  <c r="AE74" i="4"/>
  <c r="AD74" i="4"/>
  <c r="BB74" i="4" s="1"/>
  <c r="G74" i="4"/>
  <c r="DU73" i="4"/>
  <c r="DS73" i="4"/>
  <c r="DR73" i="4"/>
  <c r="DQ73" i="4"/>
  <c r="DP73" i="4"/>
  <c r="DO73" i="4"/>
  <c r="DN73" i="4"/>
  <c r="DM73" i="4"/>
  <c r="DL73" i="4"/>
  <c r="DK73" i="4"/>
  <c r="DJ73" i="4"/>
  <c r="DI73" i="4"/>
  <c r="DH73" i="4"/>
  <c r="DG73" i="4"/>
  <c r="DF73" i="4"/>
  <c r="DE73" i="4"/>
  <c r="DD73" i="4"/>
  <c r="DC73" i="4"/>
  <c r="DB73" i="4"/>
  <c r="DA73" i="4"/>
  <c r="CY73" i="4" s="1"/>
  <c r="CZ73" i="4"/>
  <c r="CS73" i="4"/>
  <c r="CL73" i="4"/>
  <c r="CA73" i="4"/>
  <c r="BZ73" i="4"/>
  <c r="CX73" i="4" s="1"/>
  <c r="BY73" i="4"/>
  <c r="BW73" i="4"/>
  <c r="BV73" i="4"/>
  <c r="BT73" i="4"/>
  <c r="BS73" i="4"/>
  <c r="BR73" i="4"/>
  <c r="BQ73" i="4"/>
  <c r="BP73" i="4"/>
  <c r="BO73" i="4"/>
  <c r="BM73" i="4"/>
  <c r="BL73" i="4"/>
  <c r="BK73" i="4"/>
  <c r="BJ73" i="4"/>
  <c r="BI73" i="4"/>
  <c r="BH73" i="4"/>
  <c r="BG73" i="4"/>
  <c r="BF73" i="4"/>
  <c r="BE73" i="4"/>
  <c r="BD73" i="4"/>
  <c r="BC73" i="4" s="1"/>
  <c r="AW73" i="4"/>
  <c r="BU73" i="4" s="1"/>
  <c r="AP73" i="4"/>
  <c r="AE73" i="4" s="1"/>
  <c r="AD73" i="4" s="1"/>
  <c r="BB73" i="4" s="1"/>
  <c r="AC73" i="4"/>
  <c r="R73" i="4"/>
  <c r="BN73" i="4" s="1"/>
  <c r="G73" i="4"/>
  <c r="DW73" i="4" s="1"/>
  <c r="DX72" i="4"/>
  <c r="DW72" i="4"/>
  <c r="DU72" i="4"/>
  <c r="DS72" i="4"/>
  <c r="DR72" i="4"/>
  <c r="DQ72" i="4"/>
  <c r="DP72" i="4"/>
  <c r="DO72" i="4"/>
  <c r="DN72" i="4"/>
  <c r="DM72" i="4"/>
  <c r="DL72" i="4"/>
  <c r="DK72" i="4"/>
  <c r="DJ72" i="4"/>
  <c r="DI72" i="4"/>
  <c r="DH72" i="4"/>
  <c r="DG72" i="4"/>
  <c r="DF72" i="4"/>
  <c r="DE72" i="4"/>
  <c r="DD72" i="4"/>
  <c r="DC72" i="4"/>
  <c r="DB72" i="4"/>
  <c r="DA72" i="4"/>
  <c r="CZ72" i="4"/>
  <c r="CA72" i="4"/>
  <c r="BY72" i="4"/>
  <c r="BW72" i="4"/>
  <c r="BV72" i="4"/>
  <c r="BU72" i="4"/>
  <c r="BT72" i="4"/>
  <c r="BS72" i="4"/>
  <c r="BR72" i="4"/>
  <c r="BQ72" i="4"/>
  <c r="BP72" i="4"/>
  <c r="BO72" i="4"/>
  <c r="BN72" i="4"/>
  <c r="BM72" i="4"/>
  <c r="BL72" i="4"/>
  <c r="BK72" i="4"/>
  <c r="BJ72" i="4"/>
  <c r="BC72" i="4" s="1"/>
  <c r="BI72" i="4"/>
  <c r="BH72" i="4"/>
  <c r="BG72" i="4"/>
  <c r="BF72" i="4"/>
  <c r="BE72" i="4"/>
  <c r="BD72" i="4"/>
  <c r="BB72" i="4"/>
  <c r="AE72" i="4"/>
  <c r="AD72" i="4"/>
  <c r="G72" i="4"/>
  <c r="DW71" i="4"/>
  <c r="DU71" i="4"/>
  <c r="DS71" i="4"/>
  <c r="DR71" i="4"/>
  <c r="DQ71" i="4"/>
  <c r="DP71" i="4"/>
  <c r="DO71" i="4"/>
  <c r="DN71" i="4"/>
  <c r="DM71" i="4"/>
  <c r="DL71" i="4"/>
  <c r="DK71" i="4"/>
  <c r="DJ71" i="4"/>
  <c r="DI71" i="4"/>
  <c r="DH71" i="4"/>
  <c r="DG71" i="4"/>
  <c r="DF71" i="4"/>
  <c r="DE71" i="4"/>
  <c r="DD71" i="4"/>
  <c r="DC71" i="4"/>
  <c r="DB71" i="4"/>
  <c r="DA71" i="4"/>
  <c r="CY71" i="4" s="1"/>
  <c r="CZ71" i="4"/>
  <c r="CS71" i="4"/>
  <c r="CA71" i="4"/>
  <c r="BZ71" i="4" s="1"/>
  <c r="CX71" i="4" s="1"/>
  <c r="BY71" i="4"/>
  <c r="BW71" i="4"/>
  <c r="BV71" i="4"/>
  <c r="BT71" i="4"/>
  <c r="BS71" i="4"/>
  <c r="BR71" i="4"/>
  <c r="BQ71" i="4"/>
  <c r="BP71" i="4"/>
  <c r="BO71" i="4"/>
  <c r="BN71" i="4"/>
  <c r="BM71" i="4"/>
  <c r="BL71" i="4"/>
  <c r="BK71" i="4"/>
  <c r="BJ71" i="4"/>
  <c r="BI71" i="4"/>
  <c r="BH71" i="4"/>
  <c r="BG71" i="4"/>
  <c r="BF71" i="4"/>
  <c r="BE71" i="4"/>
  <c r="BD71" i="4"/>
  <c r="BC71" i="4" s="1"/>
  <c r="AW71" i="4"/>
  <c r="BU71" i="4" s="1"/>
  <c r="AE71" i="4"/>
  <c r="AD71" i="4" s="1"/>
  <c r="BB71" i="4" s="1"/>
  <c r="G71" i="4"/>
  <c r="DU70" i="4"/>
  <c r="DS70" i="4"/>
  <c r="DR70" i="4"/>
  <c r="DQ70" i="4"/>
  <c r="DP70" i="4"/>
  <c r="DO70" i="4"/>
  <c r="DM70" i="4"/>
  <c r="DL70" i="4"/>
  <c r="DK70" i="4"/>
  <c r="DJ70" i="4"/>
  <c r="DI70" i="4"/>
  <c r="DH70" i="4"/>
  <c r="DG70" i="4"/>
  <c r="DF70" i="4"/>
  <c r="DE70" i="4"/>
  <c r="DD70" i="4"/>
  <c r="DC70" i="4"/>
  <c r="DB70" i="4"/>
  <c r="DA70" i="4"/>
  <c r="CZ70" i="4"/>
  <c r="CS70" i="4"/>
  <c r="CP70" i="4"/>
  <c r="CA70" i="4" s="1"/>
  <c r="BY70" i="4"/>
  <c r="BW70" i="4"/>
  <c r="BV70" i="4"/>
  <c r="BT70" i="4"/>
  <c r="BS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AW70" i="4"/>
  <c r="BU70" i="4" s="1"/>
  <c r="AT70" i="4"/>
  <c r="AT78" i="4" s="1"/>
  <c r="V70" i="4"/>
  <c r="V145" i="4" s="1"/>
  <c r="N70" i="4"/>
  <c r="G70" i="4"/>
  <c r="DW70" i="4" s="1"/>
  <c r="DU69" i="4"/>
  <c r="DS69" i="4"/>
  <c r="DR69" i="4"/>
  <c r="DQ69" i="4"/>
  <c r="DP69" i="4"/>
  <c r="DO69" i="4"/>
  <c r="DN69" i="4"/>
  <c r="DM69" i="4"/>
  <c r="DL69" i="4"/>
  <c r="DK69" i="4"/>
  <c r="DI69" i="4"/>
  <c r="DH69" i="4"/>
  <c r="DG69" i="4"/>
  <c r="DE69" i="4"/>
  <c r="DD69" i="4"/>
  <c r="DC69" i="4"/>
  <c r="DB69" i="4"/>
  <c r="DA69" i="4"/>
  <c r="CZ69" i="4"/>
  <c r="CH69" i="4"/>
  <c r="CA69" i="4" s="1"/>
  <c r="BY69" i="4"/>
  <c r="BW69" i="4"/>
  <c r="BV69" i="4"/>
  <c r="BU69" i="4"/>
  <c r="BT69" i="4"/>
  <c r="BS69" i="4"/>
  <c r="BR69" i="4"/>
  <c r="BQ69" i="4"/>
  <c r="BP69" i="4"/>
  <c r="BO69" i="4"/>
  <c r="BN69" i="4"/>
  <c r="BM69" i="4"/>
  <c r="BL69" i="4"/>
  <c r="BK69" i="4"/>
  <c r="BC69" i="4" s="1"/>
  <c r="DX69" i="4" s="1"/>
  <c r="BI69" i="4"/>
  <c r="BH69" i="4"/>
  <c r="BG69" i="4"/>
  <c r="BF69" i="4"/>
  <c r="BE69" i="4"/>
  <c r="BD69" i="4"/>
  <c r="AL69" i="4"/>
  <c r="AE69" i="4"/>
  <c r="R69" i="4"/>
  <c r="DJ69" i="4" s="1"/>
  <c r="N69" i="4"/>
  <c r="BJ69" i="4" s="1"/>
  <c r="DU68" i="4"/>
  <c r="DS68" i="4"/>
  <c r="DR68" i="4"/>
  <c r="DQ68" i="4"/>
  <c r="DP68" i="4"/>
  <c r="DO68" i="4"/>
  <c r="DN68" i="4"/>
  <c r="DM68" i="4"/>
  <c r="DL68" i="4"/>
  <c r="DK68" i="4"/>
  <c r="DJ68" i="4"/>
  <c r="DI68" i="4"/>
  <c r="DH68" i="4"/>
  <c r="DG68" i="4"/>
  <c r="DF68" i="4"/>
  <c r="DE68" i="4"/>
  <c r="DD68" i="4"/>
  <c r="DC68" i="4"/>
  <c r="DB68" i="4"/>
  <c r="CY68" i="4" s="1"/>
  <c r="DY68" i="4" s="1"/>
  <c r="DA68" i="4"/>
  <c r="CZ68" i="4"/>
  <c r="CA68" i="4"/>
  <c r="BY68" i="4"/>
  <c r="BW68" i="4"/>
  <c r="BV68" i="4"/>
  <c r="BU68" i="4"/>
  <c r="BT68" i="4"/>
  <c r="BS68" i="4"/>
  <c r="BR68" i="4"/>
  <c r="BQ68" i="4"/>
  <c r="BP68" i="4"/>
  <c r="BO68" i="4"/>
  <c r="BN68" i="4"/>
  <c r="BM68" i="4"/>
  <c r="BL68" i="4"/>
  <c r="BK68" i="4"/>
  <c r="BJ68" i="4"/>
  <c r="BI68" i="4"/>
  <c r="BH68" i="4"/>
  <c r="BG68" i="4"/>
  <c r="BF68" i="4"/>
  <c r="BE68" i="4"/>
  <c r="BD68" i="4"/>
  <c r="AE68" i="4"/>
  <c r="G68" i="4"/>
  <c r="DW67" i="4"/>
  <c r="DU67" i="4"/>
  <c r="DS67" i="4"/>
  <c r="DR67" i="4"/>
  <c r="DQ67" i="4"/>
  <c r="DP67" i="4"/>
  <c r="DO67" i="4"/>
  <c r="DN67" i="4"/>
  <c r="DM67" i="4"/>
  <c r="DL67" i="4"/>
  <c r="DK67" i="4"/>
  <c r="DJ67" i="4"/>
  <c r="DI67" i="4"/>
  <c r="DH67" i="4"/>
  <c r="DG67" i="4"/>
  <c r="DF67" i="4"/>
  <c r="DE67" i="4"/>
  <c r="DD67" i="4"/>
  <c r="DC67" i="4"/>
  <c r="DB67" i="4"/>
  <c r="DA67" i="4"/>
  <c r="CZ67" i="4"/>
  <c r="CY67" i="4" s="1"/>
  <c r="CA67" i="4"/>
  <c r="BZ67" i="4" s="1"/>
  <c r="CX67" i="4" s="1"/>
  <c r="BY67" i="4"/>
  <c r="BW67" i="4"/>
  <c r="BV67" i="4"/>
  <c r="BU67" i="4"/>
  <c r="BT67" i="4"/>
  <c r="BS67" i="4"/>
  <c r="BR67" i="4"/>
  <c r="BQ67" i="4"/>
  <c r="BP67" i="4"/>
  <c r="BO67" i="4"/>
  <c r="BN67" i="4"/>
  <c r="BM67" i="4"/>
  <c r="BL67" i="4"/>
  <c r="BK67" i="4"/>
  <c r="BJ67" i="4"/>
  <c r="BI67" i="4"/>
  <c r="BH67" i="4"/>
  <c r="BG67" i="4"/>
  <c r="BF67" i="4"/>
  <c r="BE67" i="4"/>
  <c r="BD67" i="4"/>
  <c r="BC67" i="4" s="1"/>
  <c r="DX67" i="4" s="1"/>
  <c r="AE67" i="4"/>
  <c r="G67" i="4"/>
  <c r="AD67" i="4" s="1"/>
  <c r="BB67" i="4" s="1"/>
  <c r="DX66" i="4"/>
  <c r="DW66" i="4"/>
  <c r="DU66" i="4"/>
  <c r="DS66" i="4"/>
  <c r="DR66" i="4"/>
  <c r="DQ66" i="4"/>
  <c r="DP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C66" i="4"/>
  <c r="DB66" i="4"/>
  <c r="DA66" i="4"/>
  <c r="CZ66" i="4"/>
  <c r="CA66" i="4"/>
  <c r="BY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C66" i="4" s="1"/>
  <c r="BI66" i="4"/>
  <c r="BH66" i="4"/>
  <c r="BG66" i="4"/>
  <c r="BF66" i="4"/>
  <c r="BE66" i="4"/>
  <c r="BD66" i="4"/>
  <c r="BB66" i="4"/>
  <c r="AE66" i="4"/>
  <c r="AD66" i="4"/>
  <c r="G66" i="4"/>
  <c r="DU65" i="4"/>
  <c r="DS65" i="4"/>
  <c r="DR65" i="4"/>
  <c r="DQ65" i="4"/>
  <c r="DP65" i="4"/>
  <c r="DO65" i="4"/>
  <c r="DN65" i="4"/>
  <c r="DM65" i="4"/>
  <c r="DL65" i="4"/>
  <c r="DK65" i="4"/>
  <c r="DJ65" i="4"/>
  <c r="DI65" i="4"/>
  <c r="DH65" i="4"/>
  <c r="DG65" i="4"/>
  <c r="DF65" i="4"/>
  <c r="DE65" i="4"/>
  <c r="DD65" i="4"/>
  <c r="DC65" i="4"/>
  <c r="DB65" i="4"/>
  <c r="DA65" i="4"/>
  <c r="CZ65" i="4"/>
  <c r="CA65" i="4"/>
  <c r="BY65" i="4"/>
  <c r="BW65" i="4"/>
  <c r="BV65" i="4"/>
  <c r="BU65" i="4"/>
  <c r="BT65" i="4"/>
  <c r="BS65" i="4"/>
  <c r="BR65" i="4"/>
  <c r="BQ65" i="4"/>
  <c r="BP65" i="4"/>
  <c r="BO65" i="4"/>
  <c r="BN65" i="4"/>
  <c r="BM65" i="4"/>
  <c r="BL65" i="4"/>
  <c r="BK65" i="4"/>
  <c r="BJ65" i="4"/>
  <c r="BI65" i="4"/>
  <c r="BH65" i="4"/>
  <c r="BG65" i="4"/>
  <c r="BF65" i="4"/>
  <c r="BC65" i="4" s="1"/>
  <c r="BE65" i="4"/>
  <c r="BD65" i="4"/>
  <c r="AE65" i="4"/>
  <c r="G65" i="4"/>
  <c r="DW65" i="4" s="1"/>
  <c r="DU64" i="4"/>
  <c r="DS64" i="4"/>
  <c r="DR64" i="4"/>
  <c r="DQ64" i="4"/>
  <c r="DP64" i="4"/>
  <c r="DO64" i="4"/>
  <c r="DN64" i="4"/>
  <c r="DM64" i="4"/>
  <c r="DL64" i="4"/>
  <c r="DK64" i="4"/>
  <c r="DJ64" i="4"/>
  <c r="DI64" i="4"/>
  <c r="DH64" i="4"/>
  <c r="DG64" i="4"/>
  <c r="DE64" i="4"/>
  <c r="DD64" i="4"/>
  <c r="DC64" i="4"/>
  <c r="DB64" i="4"/>
  <c r="DA64" i="4"/>
  <c r="CZ64" i="4"/>
  <c r="CY64" i="4"/>
  <c r="DY64" i="4" s="1"/>
  <c r="CH64" i="4"/>
  <c r="DF64" i="4" s="1"/>
  <c r="CA64" i="4"/>
  <c r="BY64" i="4"/>
  <c r="BW64" i="4"/>
  <c r="BV64" i="4"/>
  <c r="BU64" i="4"/>
  <c r="BT64" i="4"/>
  <c r="BS64" i="4"/>
  <c r="BR64" i="4"/>
  <c r="BQ64" i="4"/>
  <c r="BP64" i="4"/>
  <c r="BO64" i="4"/>
  <c r="BN64" i="4"/>
  <c r="BM64" i="4"/>
  <c r="BL64" i="4"/>
  <c r="BK64" i="4"/>
  <c r="BJ64" i="4"/>
  <c r="BI64" i="4"/>
  <c r="BH64" i="4"/>
  <c r="BG64" i="4"/>
  <c r="BF64" i="4"/>
  <c r="BE64" i="4"/>
  <c r="BC64" i="4" s="1"/>
  <c r="BD64" i="4"/>
  <c r="AL64" i="4"/>
  <c r="AE64" i="4"/>
  <c r="G64" i="4"/>
  <c r="DW64" i="4" s="1"/>
  <c r="DU63" i="4"/>
  <c r="DS63" i="4"/>
  <c r="DR63" i="4"/>
  <c r="DQ63" i="4"/>
  <c r="DP63" i="4"/>
  <c r="DO63" i="4"/>
  <c r="DN63" i="4"/>
  <c r="DM63" i="4"/>
  <c r="DL63" i="4"/>
  <c r="DK63" i="4"/>
  <c r="DJ63" i="4"/>
  <c r="DI63" i="4"/>
  <c r="DH63" i="4"/>
  <c r="DG63" i="4"/>
  <c r="DF63" i="4"/>
  <c r="DE63" i="4"/>
  <c r="DD63" i="4"/>
  <c r="DC63" i="4"/>
  <c r="DB63" i="4"/>
  <c r="DA63" i="4"/>
  <c r="CY63" i="4" s="1"/>
  <c r="DY63" i="4" s="1"/>
  <c r="CZ63" i="4"/>
  <c r="CA63" i="4"/>
  <c r="BY63" i="4"/>
  <c r="BW63" i="4"/>
  <c r="BV63" i="4"/>
  <c r="BU63" i="4"/>
  <c r="BT63" i="4"/>
  <c r="BS63" i="4"/>
  <c r="BR63" i="4"/>
  <c r="BQ63" i="4"/>
  <c r="BP63" i="4"/>
  <c r="BO63" i="4"/>
  <c r="BN63" i="4"/>
  <c r="BM63" i="4"/>
  <c r="BL63" i="4"/>
  <c r="BK63" i="4"/>
  <c r="BJ63" i="4"/>
  <c r="BI63" i="4"/>
  <c r="BH63" i="4"/>
  <c r="BG63" i="4"/>
  <c r="BF63" i="4"/>
  <c r="BE63" i="4"/>
  <c r="BD63" i="4"/>
  <c r="BC63" i="4" s="1"/>
  <c r="AE63" i="4"/>
  <c r="G63" i="4"/>
  <c r="DU62" i="4"/>
  <c r="DS62" i="4"/>
  <c r="DR62" i="4"/>
  <c r="DQ62" i="4"/>
  <c r="DP62" i="4"/>
  <c r="DO62" i="4"/>
  <c r="DN62" i="4"/>
  <c r="DM62" i="4"/>
  <c r="DL62" i="4"/>
  <c r="DK62" i="4"/>
  <c r="DJ62" i="4"/>
  <c r="DI62" i="4"/>
  <c r="DH62" i="4"/>
  <c r="DG62" i="4"/>
  <c r="DE62" i="4"/>
  <c r="DD62" i="4"/>
  <c r="DC62" i="4"/>
  <c r="DB62" i="4"/>
  <c r="DA62" i="4"/>
  <c r="CZ62" i="4"/>
  <c r="CH62" i="4"/>
  <c r="CA62" i="4" s="1"/>
  <c r="BZ62" i="4" s="1"/>
  <c r="CX62" i="4" s="1"/>
  <c r="BY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I62" i="4"/>
  <c r="BH62" i="4"/>
  <c r="BG62" i="4"/>
  <c r="BF62" i="4"/>
  <c r="BE62" i="4"/>
  <c r="BC62" i="4" s="1"/>
  <c r="DX62" i="4" s="1"/>
  <c r="BD62" i="4"/>
  <c r="AL62" i="4"/>
  <c r="BJ62" i="4" s="1"/>
  <c r="AE62" i="4"/>
  <c r="G62" i="4"/>
  <c r="DW62" i="4" s="1"/>
  <c r="DS61" i="4"/>
  <c r="DR61" i="4"/>
  <c r="DP61" i="4"/>
  <c r="DO61" i="4"/>
  <c r="DN61" i="4"/>
  <c r="DM61" i="4"/>
  <c r="DL61" i="4"/>
  <c r="DK61" i="4"/>
  <c r="DI61" i="4"/>
  <c r="DH61" i="4"/>
  <c r="DG61" i="4"/>
  <c r="DF61" i="4"/>
  <c r="DE61" i="4"/>
  <c r="DD61" i="4"/>
  <c r="DC61" i="4"/>
  <c r="DB61" i="4"/>
  <c r="DA61" i="4"/>
  <c r="CZ61" i="4"/>
  <c r="CS61" i="4"/>
  <c r="CL61" i="4"/>
  <c r="BW61" i="4"/>
  <c r="BV61" i="4"/>
  <c r="BU61" i="4"/>
  <c r="BT61" i="4"/>
  <c r="BS61" i="4"/>
  <c r="BR61" i="4"/>
  <c r="BQ61" i="4"/>
  <c r="BP61" i="4"/>
  <c r="BO61" i="4"/>
  <c r="BM61" i="4"/>
  <c r="BL61" i="4"/>
  <c r="BK61" i="4"/>
  <c r="BJ61" i="4"/>
  <c r="BI61" i="4"/>
  <c r="BH61" i="4"/>
  <c r="BG61" i="4"/>
  <c r="BF61" i="4"/>
  <c r="BE61" i="4"/>
  <c r="BD61" i="4"/>
  <c r="AW61" i="4"/>
  <c r="AP61" i="4"/>
  <c r="AE61" i="4"/>
  <c r="AC61" i="4"/>
  <c r="R61" i="4"/>
  <c r="BN61" i="4" s="1"/>
  <c r="Q61" i="4"/>
  <c r="Q145" i="4" s="1"/>
  <c r="P61" i="4"/>
  <c r="DW60" i="4"/>
  <c r="DU60" i="4"/>
  <c r="DS60" i="4"/>
  <c r="DR60" i="4"/>
  <c r="DQ60" i="4"/>
  <c r="DP60" i="4"/>
  <c r="DO60" i="4"/>
  <c r="DN60" i="4"/>
  <c r="DM60" i="4"/>
  <c r="DL60" i="4"/>
  <c r="DK60" i="4"/>
  <c r="DJ60" i="4"/>
  <c r="DI60" i="4"/>
  <c r="DH60" i="4"/>
  <c r="DG60" i="4"/>
  <c r="DE60" i="4"/>
  <c r="DD60" i="4"/>
  <c r="DC60" i="4"/>
  <c r="DB60" i="4"/>
  <c r="DA60" i="4"/>
  <c r="CZ60" i="4"/>
  <c r="CH60" i="4"/>
  <c r="DF60" i="4" s="1"/>
  <c r="BY60" i="4"/>
  <c r="BW60" i="4"/>
  <c r="BV60" i="4"/>
  <c r="BU60" i="4"/>
  <c r="BT60" i="4"/>
  <c r="BS60" i="4"/>
  <c r="BR60" i="4"/>
  <c r="BQ60" i="4"/>
  <c r="BP60" i="4"/>
  <c r="BO60" i="4"/>
  <c r="BN60" i="4"/>
  <c r="BM60" i="4"/>
  <c r="BL60" i="4"/>
  <c r="BK60" i="4"/>
  <c r="BI60" i="4"/>
  <c r="BH60" i="4"/>
  <c r="BG60" i="4"/>
  <c r="BF60" i="4"/>
  <c r="BE60" i="4"/>
  <c r="BD60" i="4"/>
  <c r="AL60" i="4"/>
  <c r="AE60" i="4" s="1"/>
  <c r="AD60" i="4" s="1"/>
  <c r="BB60" i="4" s="1"/>
  <c r="G60" i="4"/>
  <c r="DW59" i="4"/>
  <c r="DU59" i="4"/>
  <c r="DS59" i="4"/>
  <c r="DR59" i="4"/>
  <c r="DP59" i="4"/>
  <c r="DO59" i="4"/>
  <c r="DN59" i="4"/>
  <c r="DM59" i="4"/>
  <c r="DL59" i="4"/>
  <c r="DK59" i="4"/>
  <c r="DJ59" i="4"/>
  <c r="DI59" i="4"/>
  <c r="DH59" i="4"/>
  <c r="DG59" i="4"/>
  <c r="DF59" i="4"/>
  <c r="DE59" i="4"/>
  <c r="DD59" i="4"/>
  <c r="DC59" i="4"/>
  <c r="DB59" i="4"/>
  <c r="DA59" i="4"/>
  <c r="CZ59" i="4"/>
  <c r="CS59" i="4"/>
  <c r="DQ59" i="4" s="1"/>
  <c r="CA59" i="4"/>
  <c r="BZ59" i="4"/>
  <c r="CX59" i="4" s="1"/>
  <c r="BY59" i="4"/>
  <c r="BW59" i="4"/>
  <c r="BV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AW59" i="4"/>
  <c r="AL59" i="4"/>
  <c r="AC59" i="4"/>
  <c r="G59" i="4"/>
  <c r="DW58" i="4"/>
  <c r="DS58" i="4"/>
  <c r="DR58" i="4"/>
  <c r="DQ58" i="4"/>
  <c r="DP58" i="4"/>
  <c r="DO58" i="4"/>
  <c r="DN58" i="4"/>
  <c r="DM58" i="4"/>
  <c r="DK58" i="4"/>
  <c r="DJ58" i="4"/>
  <c r="DH58" i="4"/>
  <c r="DG58" i="4"/>
  <c r="DF58" i="4"/>
  <c r="DE58" i="4"/>
  <c r="DD58" i="4"/>
  <c r="DC58" i="4"/>
  <c r="DB58" i="4"/>
  <c r="DA58" i="4"/>
  <c r="CZ58" i="4"/>
  <c r="CN58" i="4"/>
  <c r="CA58" i="4" s="1"/>
  <c r="BZ58" i="4" s="1"/>
  <c r="CX58" i="4" s="1"/>
  <c r="CK58" i="4"/>
  <c r="CK145" i="4" s="1"/>
  <c r="CH58" i="4"/>
  <c r="BY58" i="4"/>
  <c r="BW58" i="4"/>
  <c r="BV58" i="4"/>
  <c r="BU58" i="4"/>
  <c r="BT58" i="4"/>
  <c r="BS58" i="4"/>
  <c r="BR58" i="4"/>
  <c r="BQ58" i="4"/>
  <c r="BP58" i="4"/>
  <c r="BO58" i="4"/>
  <c r="BN58" i="4"/>
  <c r="BM58" i="4"/>
  <c r="BL58" i="4"/>
  <c r="BK58" i="4"/>
  <c r="BI58" i="4"/>
  <c r="BH58" i="4"/>
  <c r="BG58" i="4"/>
  <c r="BF58" i="4"/>
  <c r="BE58" i="4"/>
  <c r="BD58" i="4"/>
  <c r="AR58" i="4"/>
  <c r="AO58" i="4"/>
  <c r="AL58" i="4"/>
  <c r="BJ58" i="4" s="1"/>
  <c r="AC58" i="4"/>
  <c r="DU58" i="4" s="1"/>
  <c r="T58" i="4"/>
  <c r="T145" i="4" s="1"/>
  <c r="G58" i="4"/>
  <c r="DW57" i="4"/>
  <c r="DU57" i="4"/>
  <c r="DS57" i="4"/>
  <c r="DR57" i="4"/>
  <c r="DQ57" i="4"/>
  <c r="DP57" i="4"/>
  <c r="DO57" i="4"/>
  <c r="DN57" i="4"/>
  <c r="DM57" i="4"/>
  <c r="DL57" i="4"/>
  <c r="DK57" i="4"/>
  <c r="DJ57" i="4"/>
  <c r="DI57" i="4"/>
  <c r="DH57" i="4"/>
  <c r="DG57" i="4"/>
  <c r="DE57" i="4"/>
  <c r="DD57" i="4"/>
  <c r="DC57" i="4"/>
  <c r="DB57" i="4"/>
  <c r="DA57" i="4"/>
  <c r="CZ57" i="4"/>
  <c r="CX57" i="4"/>
  <c r="CH57" i="4"/>
  <c r="DF57" i="4" s="1"/>
  <c r="CA57" i="4"/>
  <c r="BZ57" i="4"/>
  <c r="BY57" i="4"/>
  <c r="BW57" i="4"/>
  <c r="BV57" i="4"/>
  <c r="BU57" i="4"/>
  <c r="BT57" i="4"/>
  <c r="BS57" i="4"/>
  <c r="BR57" i="4"/>
  <c r="BQ57" i="4"/>
  <c r="BP57" i="4"/>
  <c r="BO57" i="4"/>
  <c r="BN57" i="4"/>
  <c r="BM57" i="4"/>
  <c r="BL57" i="4"/>
  <c r="BK57" i="4"/>
  <c r="BI57" i="4"/>
  <c r="BH57" i="4"/>
  <c r="BG57" i="4"/>
  <c r="BF57" i="4"/>
  <c r="BE57" i="4"/>
  <c r="BD57" i="4"/>
  <c r="AL57" i="4"/>
  <c r="AE57" i="4" s="1"/>
  <c r="AD57" i="4" s="1"/>
  <c r="BB57" i="4" s="1"/>
  <c r="N57" i="4"/>
  <c r="G57" i="4" s="1"/>
  <c r="DW56" i="4"/>
  <c r="DU56" i="4"/>
  <c r="DS56" i="4"/>
  <c r="DR56" i="4"/>
  <c r="DQ56" i="4"/>
  <c r="DP56" i="4"/>
  <c r="DO56" i="4"/>
  <c r="DN56" i="4"/>
  <c r="DM56" i="4"/>
  <c r="DL56" i="4"/>
  <c r="DK56" i="4"/>
  <c r="DJ56" i="4"/>
  <c r="DI56" i="4"/>
  <c r="DH56" i="4"/>
  <c r="DG56" i="4"/>
  <c r="DF56" i="4"/>
  <c r="DE56" i="4"/>
  <c r="DD56" i="4"/>
  <c r="CY56" i="4" s="1"/>
  <c r="DC56" i="4"/>
  <c r="DB56" i="4"/>
  <c r="DA56" i="4"/>
  <c r="CZ56" i="4"/>
  <c r="CA56" i="4"/>
  <c r="BZ56" i="4"/>
  <c r="CX56" i="4" s="1"/>
  <c r="BY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AE56" i="4"/>
  <c r="G56" i="4"/>
  <c r="DU55" i="4"/>
  <c r="DS55" i="4"/>
  <c r="DR55" i="4"/>
  <c r="DQ55" i="4"/>
  <c r="DP55" i="4"/>
  <c r="DO55" i="4"/>
  <c r="DN55" i="4"/>
  <c r="DM55" i="4"/>
  <c r="DL55" i="4"/>
  <c r="DK55" i="4"/>
  <c r="DJ55" i="4"/>
  <c r="DI55" i="4"/>
  <c r="DH55" i="4"/>
  <c r="DG55" i="4"/>
  <c r="DF55" i="4"/>
  <c r="DE55" i="4"/>
  <c r="DD55" i="4"/>
  <c r="DC55" i="4"/>
  <c r="DB55" i="4"/>
  <c r="CY55" i="4" s="1"/>
  <c r="DA55" i="4"/>
  <c r="CZ55" i="4"/>
  <c r="CA55" i="4"/>
  <c r="BY55" i="4"/>
  <c r="BW55" i="4"/>
  <c r="BV55" i="4"/>
  <c r="BU55" i="4"/>
  <c r="BT55" i="4"/>
  <c r="BS55" i="4"/>
  <c r="BR55" i="4"/>
  <c r="BQ55" i="4"/>
  <c r="BP55" i="4"/>
  <c r="BO55" i="4"/>
  <c r="BN55" i="4"/>
  <c r="BM55" i="4"/>
  <c r="BL55" i="4"/>
  <c r="BK55" i="4"/>
  <c r="BJ55" i="4"/>
  <c r="BI55" i="4"/>
  <c r="BH55" i="4"/>
  <c r="BG55" i="4"/>
  <c r="BF55" i="4"/>
  <c r="BE55" i="4"/>
  <c r="BD55" i="4"/>
  <c r="AE55" i="4"/>
  <c r="G55" i="4"/>
  <c r="DW55" i="4" s="1"/>
  <c r="DU54" i="4"/>
  <c r="DS54" i="4"/>
  <c r="DR54" i="4"/>
  <c r="DQ54" i="4"/>
  <c r="DP54" i="4"/>
  <c r="DO54" i="4"/>
  <c r="DN54" i="4"/>
  <c r="DM54" i="4"/>
  <c r="DL54" i="4"/>
  <c r="DK54" i="4"/>
  <c r="DJ54" i="4"/>
  <c r="DI54" i="4"/>
  <c r="DH54" i="4"/>
  <c r="DG54" i="4"/>
  <c r="DF54" i="4"/>
  <c r="DE54" i="4"/>
  <c r="DD54" i="4"/>
  <c r="DC54" i="4"/>
  <c r="DB54" i="4"/>
  <c r="DA54" i="4"/>
  <c r="CZ54" i="4"/>
  <c r="CY54" i="4" s="1"/>
  <c r="CA54" i="4"/>
  <c r="BZ54" i="4" s="1"/>
  <c r="CX54" i="4" s="1"/>
  <c r="BY54" i="4"/>
  <c r="BW54" i="4"/>
  <c r="BV54" i="4"/>
  <c r="BU54" i="4"/>
  <c r="BT54" i="4"/>
  <c r="BS54" i="4"/>
  <c r="BR54" i="4"/>
  <c r="BQ54" i="4"/>
  <c r="BP54" i="4"/>
  <c r="BO54" i="4"/>
  <c r="BN54" i="4"/>
  <c r="BM54" i="4"/>
  <c r="BL54" i="4"/>
  <c r="BK54" i="4"/>
  <c r="BJ54" i="4"/>
  <c r="BI54" i="4"/>
  <c r="BH54" i="4"/>
  <c r="BG54" i="4"/>
  <c r="BF54" i="4"/>
  <c r="BE54" i="4"/>
  <c r="BD54" i="4"/>
  <c r="AE54" i="4"/>
  <c r="G54" i="4"/>
  <c r="DW53" i="4"/>
  <c r="DU53" i="4"/>
  <c r="DS53" i="4"/>
  <c r="DR53" i="4"/>
  <c r="DQ53" i="4"/>
  <c r="DP53" i="4"/>
  <c r="DO53" i="4"/>
  <c r="DN53" i="4"/>
  <c r="DM53" i="4"/>
  <c r="DL53" i="4"/>
  <c r="DK53" i="4"/>
  <c r="DJ53" i="4"/>
  <c r="DI53" i="4"/>
  <c r="DH53" i="4"/>
  <c r="DG53" i="4"/>
  <c r="DF53" i="4"/>
  <c r="DE53" i="4"/>
  <c r="DD53" i="4"/>
  <c r="DC53" i="4"/>
  <c r="DB53" i="4"/>
  <c r="DA53" i="4"/>
  <c r="CZ53" i="4"/>
  <c r="CY53" i="4" s="1"/>
  <c r="DY53" i="4" s="1"/>
  <c r="CX53" i="4"/>
  <c r="CA53" i="4"/>
  <c r="BZ53" i="4"/>
  <c r="BY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C53" i="4" s="1"/>
  <c r="DX53" i="4" s="1"/>
  <c r="BD53" i="4"/>
  <c r="AE53" i="4"/>
  <c r="AD53" i="4"/>
  <c r="BB53" i="4" s="1"/>
  <c r="G53" i="4"/>
  <c r="DW52" i="4"/>
  <c r="DU52" i="4"/>
  <c r="DS52" i="4"/>
  <c r="DR52" i="4"/>
  <c r="DQ52" i="4"/>
  <c r="DP52" i="4"/>
  <c r="DO52" i="4"/>
  <c r="DN52" i="4"/>
  <c r="DM52" i="4"/>
  <c r="DL52" i="4"/>
  <c r="DK52" i="4"/>
  <c r="DJ52" i="4"/>
  <c r="DI52" i="4"/>
  <c r="DH52" i="4"/>
  <c r="DG52" i="4"/>
  <c r="DF52" i="4"/>
  <c r="DE52" i="4"/>
  <c r="CY52" i="4" s="1"/>
  <c r="DD52" i="4"/>
  <c r="DC52" i="4"/>
  <c r="DB52" i="4"/>
  <c r="DA52" i="4"/>
  <c r="CZ52" i="4"/>
  <c r="CA52" i="4"/>
  <c r="BY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C52" i="4" s="1"/>
  <c r="DX52" i="4" s="1"/>
  <c r="BI52" i="4"/>
  <c r="BH52" i="4"/>
  <c r="BG52" i="4"/>
  <c r="BF52" i="4"/>
  <c r="BE52" i="4"/>
  <c r="BD52" i="4"/>
  <c r="BB52" i="4"/>
  <c r="AL52" i="4"/>
  <c r="AE52" i="4" s="1"/>
  <c r="AD52" i="4" s="1"/>
  <c r="G52" i="4"/>
  <c r="DW51" i="4"/>
  <c r="DU51" i="4"/>
  <c r="DS51" i="4"/>
  <c r="DR51" i="4"/>
  <c r="DQ51" i="4"/>
  <c r="DP51" i="4"/>
  <c r="DO51" i="4"/>
  <c r="DN51" i="4"/>
  <c r="DM51" i="4"/>
  <c r="DL51" i="4"/>
  <c r="DK51" i="4"/>
  <c r="DJ51" i="4"/>
  <c r="DI51" i="4"/>
  <c r="DH51" i="4"/>
  <c r="DG51" i="4"/>
  <c r="DF51" i="4"/>
  <c r="DE51" i="4"/>
  <c r="DD51" i="4"/>
  <c r="DC51" i="4"/>
  <c r="DB51" i="4"/>
  <c r="DA51" i="4"/>
  <c r="CZ51" i="4"/>
  <c r="CA51" i="4"/>
  <c r="BZ51" i="4" s="1"/>
  <c r="CX51" i="4" s="1"/>
  <c r="BY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C51" i="4" s="1"/>
  <c r="DX51" i="4" s="1"/>
  <c r="BG51" i="4"/>
  <c r="BF51" i="4"/>
  <c r="BE51" i="4"/>
  <c r="BD51" i="4"/>
  <c r="AE51" i="4"/>
  <c r="AD51" i="4"/>
  <c r="BB51" i="4" s="1"/>
  <c r="G51" i="4"/>
  <c r="DU50" i="4"/>
  <c r="DS50" i="4"/>
  <c r="DR50" i="4"/>
  <c r="DQ50" i="4"/>
  <c r="DP50" i="4"/>
  <c r="DO50" i="4"/>
  <c r="DN50" i="4"/>
  <c r="DM50" i="4"/>
  <c r="DL50" i="4"/>
  <c r="DK50" i="4"/>
  <c r="DJ50" i="4"/>
  <c r="DI50" i="4"/>
  <c r="DH50" i="4"/>
  <c r="DG50" i="4"/>
  <c r="DF50" i="4"/>
  <c r="DE50" i="4"/>
  <c r="DD50" i="4"/>
  <c r="DC50" i="4"/>
  <c r="DB50" i="4"/>
  <c r="DA50" i="4"/>
  <c r="CZ50" i="4"/>
  <c r="CA50" i="4"/>
  <c r="BY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C50" i="4" s="1"/>
  <c r="BE50" i="4"/>
  <c r="BD50" i="4"/>
  <c r="AE50" i="4"/>
  <c r="AD50" i="4" s="1"/>
  <c r="BB50" i="4" s="1"/>
  <c r="G50" i="4"/>
  <c r="DW50" i="4" s="1"/>
  <c r="DU49" i="4"/>
  <c r="DS49" i="4"/>
  <c r="DR49" i="4"/>
  <c r="DQ49" i="4"/>
  <c r="DP49" i="4"/>
  <c r="DO49" i="4"/>
  <c r="DN49" i="4"/>
  <c r="DM49" i="4"/>
  <c r="DL49" i="4"/>
  <c r="DK49" i="4"/>
  <c r="DJ49" i="4"/>
  <c r="DI49" i="4"/>
  <c r="DH49" i="4"/>
  <c r="DG49" i="4"/>
  <c r="DF49" i="4"/>
  <c r="DE49" i="4"/>
  <c r="DD49" i="4"/>
  <c r="DC49" i="4"/>
  <c r="DB49" i="4"/>
  <c r="DA49" i="4"/>
  <c r="CZ49" i="4"/>
  <c r="CY49" i="4" s="1"/>
  <c r="DY49" i="4" s="1"/>
  <c r="CA49" i="4"/>
  <c r="BY49" i="4"/>
  <c r="BW49" i="4"/>
  <c r="BV49" i="4"/>
  <c r="BU49" i="4"/>
  <c r="BT49" i="4"/>
  <c r="BS49" i="4"/>
  <c r="BR49" i="4"/>
  <c r="BQ49" i="4"/>
  <c r="BP49" i="4"/>
  <c r="BO49" i="4"/>
  <c r="BN49" i="4"/>
  <c r="BM49" i="4"/>
  <c r="BL49" i="4"/>
  <c r="BK49" i="4"/>
  <c r="BJ49" i="4"/>
  <c r="BI49" i="4"/>
  <c r="BH49" i="4"/>
  <c r="BG49" i="4"/>
  <c r="BF49" i="4"/>
  <c r="BE49" i="4"/>
  <c r="BD49" i="4"/>
  <c r="AE49" i="4"/>
  <c r="AD49" i="4" s="1"/>
  <c r="BB49" i="4" s="1"/>
  <c r="G49" i="4"/>
  <c r="DS48" i="4"/>
  <c r="DR48" i="4"/>
  <c r="DQ48" i="4"/>
  <c r="DP48" i="4"/>
  <c r="DO48" i="4"/>
  <c r="DN48" i="4"/>
  <c r="DM48" i="4"/>
  <c r="DL48" i="4"/>
  <c r="DK48" i="4"/>
  <c r="DJ48" i="4"/>
  <c r="DI48" i="4"/>
  <c r="DH48" i="4"/>
  <c r="DG48" i="4"/>
  <c r="DE48" i="4"/>
  <c r="DD48" i="4"/>
  <c r="DC48" i="4"/>
  <c r="DB48" i="4"/>
  <c r="DA48" i="4"/>
  <c r="CZ48" i="4"/>
  <c r="CW48" i="4"/>
  <c r="CA48" i="4" s="1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I48" i="4"/>
  <c r="BH48" i="4"/>
  <c r="BG48" i="4"/>
  <c r="BF48" i="4"/>
  <c r="BE48" i="4"/>
  <c r="BD48" i="4"/>
  <c r="BA48" i="4"/>
  <c r="AE48" i="4"/>
  <c r="AC48" i="4"/>
  <c r="N48" i="4"/>
  <c r="BJ48" i="4" s="1"/>
  <c r="G48" i="4"/>
  <c r="DW48" i="4" s="1"/>
  <c r="DY47" i="4"/>
  <c r="DU47" i="4"/>
  <c r="DS47" i="4"/>
  <c r="DR47" i="4"/>
  <c r="DQ47" i="4"/>
  <c r="DP47" i="4"/>
  <c r="DO47" i="4"/>
  <c r="DN47" i="4"/>
  <c r="DM47" i="4"/>
  <c r="DL47" i="4"/>
  <c r="DK47" i="4"/>
  <c r="DJ47" i="4"/>
  <c r="DI47" i="4"/>
  <c r="DH47" i="4"/>
  <c r="DG47" i="4"/>
  <c r="DF47" i="4"/>
  <c r="DE47" i="4"/>
  <c r="DD47" i="4"/>
  <c r="DC47" i="4"/>
  <c r="DB47" i="4"/>
  <c r="DA47" i="4"/>
  <c r="CZ47" i="4"/>
  <c r="CY47" i="4"/>
  <c r="CA47" i="4"/>
  <c r="BY47" i="4"/>
  <c r="BW47" i="4"/>
  <c r="BV47" i="4"/>
  <c r="BU47" i="4"/>
  <c r="BT47" i="4"/>
  <c r="BS47" i="4"/>
  <c r="BR47" i="4"/>
  <c r="BQ47" i="4"/>
  <c r="BP47" i="4"/>
  <c r="BO47" i="4"/>
  <c r="BN47" i="4"/>
  <c r="BM47" i="4"/>
  <c r="BL47" i="4"/>
  <c r="BK47" i="4"/>
  <c r="BJ47" i="4"/>
  <c r="BI47" i="4"/>
  <c r="BH47" i="4"/>
  <c r="BG47" i="4"/>
  <c r="BF47" i="4"/>
  <c r="BE47" i="4"/>
  <c r="BD47" i="4"/>
  <c r="AE47" i="4"/>
  <c r="G47" i="4"/>
  <c r="DW46" i="4"/>
  <c r="DU46" i="4"/>
  <c r="DR46" i="4"/>
  <c r="DQ46" i="4"/>
  <c r="DP46" i="4"/>
  <c r="DO46" i="4"/>
  <c r="DN46" i="4"/>
  <c r="DM46" i="4"/>
  <c r="DL46" i="4"/>
  <c r="DK46" i="4"/>
  <c r="DJ46" i="4"/>
  <c r="DI46" i="4"/>
  <c r="DH46" i="4"/>
  <c r="DG46" i="4"/>
  <c r="DF46" i="4"/>
  <c r="DE46" i="4"/>
  <c r="DD46" i="4"/>
  <c r="DC46" i="4"/>
  <c r="DB46" i="4"/>
  <c r="DA46" i="4"/>
  <c r="CZ46" i="4"/>
  <c r="CU46" i="4"/>
  <c r="CQ46" i="4"/>
  <c r="CQ145" i="4" s="1"/>
  <c r="CL46" i="4"/>
  <c r="CL145" i="4" s="1"/>
  <c r="BY46" i="4"/>
  <c r="BW46" i="4"/>
  <c r="BV46" i="4"/>
  <c r="BU46" i="4"/>
  <c r="BT46" i="4"/>
  <c r="BR46" i="4"/>
  <c r="BQ46" i="4"/>
  <c r="BP46" i="4"/>
  <c r="BO46" i="4"/>
  <c r="BM46" i="4"/>
  <c r="BL46" i="4"/>
  <c r="BK46" i="4"/>
  <c r="BJ46" i="4"/>
  <c r="BI46" i="4"/>
  <c r="BH46" i="4"/>
  <c r="BG46" i="4"/>
  <c r="BF46" i="4"/>
  <c r="BE46" i="4"/>
  <c r="BD46" i="4"/>
  <c r="AY46" i="4"/>
  <c r="AY145" i="4" s="1"/>
  <c r="AU46" i="4"/>
  <c r="AP46" i="4"/>
  <c r="AA46" i="4"/>
  <c r="AA145" i="4" s="1"/>
  <c r="R46" i="4"/>
  <c r="G46" i="4"/>
  <c r="DW45" i="4"/>
  <c r="DU45" i="4"/>
  <c r="DS45" i="4"/>
  <c r="DR45" i="4"/>
  <c r="DQ45" i="4"/>
  <c r="DP45" i="4"/>
  <c r="DO45" i="4"/>
  <c r="DN45" i="4"/>
  <c r="DM45" i="4"/>
  <c r="DL45" i="4"/>
  <c r="DK45" i="4"/>
  <c r="DJ45" i="4"/>
  <c r="DI45" i="4"/>
  <c r="DH45" i="4"/>
  <c r="DG45" i="4"/>
  <c r="DF45" i="4"/>
  <c r="DE45" i="4"/>
  <c r="DD45" i="4"/>
  <c r="DC45" i="4"/>
  <c r="DB45" i="4"/>
  <c r="DA45" i="4"/>
  <c r="CZ45" i="4"/>
  <c r="CA45" i="4"/>
  <c r="BZ45" i="4"/>
  <c r="CX45" i="4" s="1"/>
  <c r="BY45" i="4"/>
  <c r="BW45" i="4"/>
  <c r="BV45" i="4"/>
  <c r="BU45" i="4"/>
  <c r="BT45" i="4"/>
  <c r="BS45" i="4"/>
  <c r="BR45" i="4"/>
  <c r="BQ45" i="4"/>
  <c r="BP45" i="4"/>
  <c r="BO45" i="4"/>
  <c r="BN45" i="4"/>
  <c r="BM45" i="4"/>
  <c r="BL45" i="4"/>
  <c r="BK45" i="4"/>
  <c r="BJ45" i="4"/>
  <c r="BI45" i="4"/>
  <c r="BC45" i="4" s="1"/>
  <c r="BH45" i="4"/>
  <c r="BG45" i="4"/>
  <c r="BF45" i="4"/>
  <c r="BE45" i="4"/>
  <c r="BD45" i="4"/>
  <c r="AE45" i="4"/>
  <c r="G45" i="4"/>
  <c r="DU44" i="4"/>
  <c r="DS44" i="4"/>
  <c r="DR44" i="4"/>
  <c r="DQ44" i="4"/>
  <c r="DP44" i="4"/>
  <c r="DO44" i="4"/>
  <c r="DN44" i="4"/>
  <c r="DM44" i="4"/>
  <c r="DL44" i="4"/>
  <c r="DK44" i="4"/>
  <c r="DJ44" i="4"/>
  <c r="DI44" i="4"/>
  <c r="DH44" i="4"/>
  <c r="DG44" i="4"/>
  <c r="DE44" i="4"/>
  <c r="DD44" i="4"/>
  <c r="DC44" i="4"/>
  <c r="DB44" i="4"/>
  <c r="DA44" i="4"/>
  <c r="CZ44" i="4"/>
  <c r="CW44" i="4"/>
  <c r="CH44" i="4"/>
  <c r="BY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K78" i="4" s="1"/>
  <c r="BI44" i="4"/>
  <c r="BH44" i="4"/>
  <c r="BG44" i="4"/>
  <c r="BF44" i="4"/>
  <c r="BE44" i="4"/>
  <c r="BD44" i="4"/>
  <c r="BA44" i="4"/>
  <c r="BA78" i="4" s="1"/>
  <c r="AL44" i="4"/>
  <c r="AE44" i="4" s="1"/>
  <c r="AC44" i="4"/>
  <c r="G44" i="4" s="1"/>
  <c r="DW44" i="4" s="1"/>
  <c r="DW43" i="4"/>
  <c r="DU43" i="4"/>
  <c r="DS43" i="4"/>
  <c r="DR43" i="4"/>
  <c r="DP43" i="4"/>
  <c r="DO43" i="4"/>
  <c r="DN43" i="4"/>
  <c r="DM43" i="4"/>
  <c r="DL43" i="4"/>
  <c r="DK43" i="4"/>
  <c r="DJ43" i="4"/>
  <c r="DI43" i="4"/>
  <c r="DH43" i="4"/>
  <c r="DG43" i="4"/>
  <c r="DF43" i="4"/>
  <c r="DE43" i="4"/>
  <c r="DD43" i="4"/>
  <c r="DC43" i="4"/>
  <c r="DB43" i="4"/>
  <c r="DA43" i="4"/>
  <c r="CZ43" i="4"/>
  <c r="CS43" i="4"/>
  <c r="CA43" i="4"/>
  <c r="BZ43" i="4" s="1"/>
  <c r="CX43" i="4" s="1"/>
  <c r="BY43" i="4"/>
  <c r="BW43" i="4"/>
  <c r="BV43" i="4"/>
  <c r="BU43" i="4"/>
  <c r="BT43" i="4"/>
  <c r="BS43" i="4"/>
  <c r="BR43" i="4"/>
  <c r="BQ43" i="4"/>
  <c r="BP43" i="4"/>
  <c r="BO43" i="4"/>
  <c r="BN43" i="4"/>
  <c r="BM43" i="4"/>
  <c r="BL43" i="4"/>
  <c r="BK43" i="4"/>
  <c r="BJ43" i="4"/>
  <c r="BC43" i="4" s="1"/>
  <c r="DX43" i="4" s="1"/>
  <c r="BI43" i="4"/>
  <c r="BH43" i="4"/>
  <c r="BG43" i="4"/>
  <c r="BF43" i="4"/>
  <c r="BE43" i="4"/>
  <c r="BD43" i="4"/>
  <c r="BB43" i="4"/>
  <c r="AW43" i="4"/>
  <c r="AE43" i="4"/>
  <c r="AD43" i="4"/>
  <c r="G43" i="4"/>
  <c r="DW42" i="4"/>
  <c r="DU42" i="4"/>
  <c r="DS42" i="4"/>
  <c r="DR42" i="4"/>
  <c r="DQ42" i="4"/>
  <c r="DP42" i="4"/>
  <c r="DO42" i="4"/>
  <c r="DN42" i="4"/>
  <c r="DL42" i="4"/>
  <c r="DJ42" i="4"/>
  <c r="DI42" i="4"/>
  <c r="DH42" i="4"/>
  <c r="DG42" i="4"/>
  <c r="DF42" i="4"/>
  <c r="DE42" i="4"/>
  <c r="DD42" i="4"/>
  <c r="DC42" i="4"/>
  <c r="DB42" i="4"/>
  <c r="DA42" i="4"/>
  <c r="CZ42" i="4"/>
  <c r="CW42" i="4"/>
  <c r="CO42" i="4"/>
  <c r="DM42" i="4" s="1"/>
  <c r="CN42" i="4"/>
  <c r="CM42" i="4"/>
  <c r="CM145" i="4" s="1"/>
  <c r="BY42" i="4"/>
  <c r="BW42" i="4"/>
  <c r="BV42" i="4"/>
  <c r="BT42" i="4"/>
  <c r="BS42" i="4"/>
  <c r="BR42" i="4"/>
  <c r="BN42" i="4"/>
  <c r="BM42" i="4"/>
  <c r="BL42" i="4"/>
  <c r="BK42" i="4"/>
  <c r="BJ42" i="4"/>
  <c r="BI42" i="4"/>
  <c r="BH42" i="4"/>
  <c r="BG42" i="4"/>
  <c r="BF42" i="4"/>
  <c r="BE42" i="4"/>
  <c r="BD42" i="4"/>
  <c r="BA42" i="4"/>
  <c r="AW42" i="4"/>
  <c r="AS42" i="4"/>
  <c r="AS145" i="4" s="1"/>
  <c r="AR42" i="4"/>
  <c r="AR145" i="4" s="1"/>
  <c r="AQ42" i="4"/>
  <c r="AC42" i="4"/>
  <c r="U42" i="4"/>
  <c r="U145" i="4" s="1"/>
  <c r="G42" i="4"/>
  <c r="DU41" i="4"/>
  <c r="DS41" i="4"/>
  <c r="DR41" i="4"/>
  <c r="DQ41" i="4"/>
  <c r="DP41" i="4"/>
  <c r="DO41" i="4"/>
  <c r="DN41" i="4"/>
  <c r="DM41" i="4"/>
  <c r="DL41" i="4"/>
  <c r="DK41" i="4"/>
  <c r="DJ41" i="4"/>
  <c r="DI41" i="4"/>
  <c r="DH41" i="4"/>
  <c r="DG41" i="4"/>
  <c r="DE41" i="4"/>
  <c r="DD41" i="4"/>
  <c r="DC41" i="4"/>
  <c r="DB41" i="4"/>
  <c r="DA41" i="4"/>
  <c r="CZ41" i="4"/>
  <c r="CH41" i="4"/>
  <c r="CA41" i="4" s="1"/>
  <c r="BY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I41" i="4"/>
  <c r="BH41" i="4"/>
  <c r="BG41" i="4"/>
  <c r="BF41" i="4"/>
  <c r="BC41" i="4" s="1"/>
  <c r="DX41" i="4" s="1"/>
  <c r="BE41" i="4"/>
  <c r="BD41" i="4"/>
  <c r="AL41" i="4"/>
  <c r="BJ41" i="4" s="1"/>
  <c r="AE41" i="4"/>
  <c r="G41" i="4"/>
  <c r="DW41" i="4" s="1"/>
  <c r="DS40" i="4"/>
  <c r="DR40" i="4"/>
  <c r="DQ40" i="4"/>
  <c r="DP40" i="4"/>
  <c r="DO40" i="4"/>
  <c r="DN40" i="4"/>
  <c r="DM40" i="4"/>
  <c r="DL40" i="4"/>
  <c r="DK40" i="4"/>
  <c r="DJ40" i="4"/>
  <c r="DI40" i="4"/>
  <c r="DH40" i="4"/>
  <c r="DG40" i="4"/>
  <c r="DG78" i="4" s="1"/>
  <c r="DF40" i="4"/>
  <c r="DE40" i="4"/>
  <c r="DD40" i="4"/>
  <c r="DC40" i="4"/>
  <c r="DB40" i="4"/>
  <c r="DA40" i="4"/>
  <c r="CZ40" i="4"/>
  <c r="CW40" i="4"/>
  <c r="CH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I40" i="4"/>
  <c r="BH40" i="4"/>
  <c r="BG40" i="4"/>
  <c r="BF40" i="4"/>
  <c r="BE40" i="4"/>
  <c r="BD40" i="4"/>
  <c r="BA40" i="4"/>
  <c r="AL40" i="4"/>
  <c r="AE40" i="4"/>
  <c r="AC40" i="4"/>
  <c r="N40" i="4"/>
  <c r="DU39" i="4"/>
  <c r="DS39" i="4"/>
  <c r="DR39" i="4"/>
  <c r="DQ39" i="4"/>
  <c r="DP39" i="4"/>
  <c r="DO39" i="4"/>
  <c r="DN39" i="4"/>
  <c r="DM39" i="4"/>
  <c r="DL39" i="4"/>
  <c r="DK39" i="4"/>
  <c r="DJ39" i="4"/>
  <c r="DI39" i="4"/>
  <c r="DH39" i="4"/>
  <c r="DG39" i="4"/>
  <c r="DF39" i="4"/>
  <c r="DE39" i="4"/>
  <c r="DD39" i="4"/>
  <c r="DC39" i="4"/>
  <c r="DB39" i="4"/>
  <c r="DA39" i="4"/>
  <c r="CY39" i="4" s="1"/>
  <c r="CZ39" i="4"/>
  <c r="CH39" i="4"/>
  <c r="CA39" i="4"/>
  <c r="BZ39" i="4"/>
  <c r="CX39" i="4" s="1"/>
  <c r="BY39" i="4"/>
  <c r="BW39" i="4"/>
  <c r="BV39" i="4"/>
  <c r="BU39" i="4"/>
  <c r="BT39" i="4"/>
  <c r="BS39" i="4"/>
  <c r="BR39" i="4"/>
  <c r="BQ39" i="4"/>
  <c r="BP39" i="4"/>
  <c r="BO39" i="4"/>
  <c r="BN39" i="4"/>
  <c r="BM39" i="4"/>
  <c r="BL39" i="4"/>
  <c r="BK39" i="4"/>
  <c r="BI39" i="4"/>
  <c r="BH39" i="4"/>
  <c r="BG39" i="4"/>
  <c r="BF39" i="4"/>
  <c r="BE39" i="4"/>
  <c r="BD39" i="4"/>
  <c r="BB39" i="4"/>
  <c r="AL39" i="4"/>
  <c r="BJ39" i="4" s="1"/>
  <c r="AE39" i="4"/>
  <c r="AD39" i="4"/>
  <c r="N39" i="4"/>
  <c r="G39" i="4"/>
  <c r="DW39" i="4" s="1"/>
  <c r="DW38" i="4"/>
  <c r="DU38" i="4"/>
  <c r="DS38" i="4"/>
  <c r="DR38" i="4"/>
  <c r="DQ38" i="4"/>
  <c r="DP38" i="4"/>
  <c r="DO38" i="4"/>
  <c r="DN38" i="4"/>
  <c r="DM38" i="4"/>
  <c r="DL38" i="4"/>
  <c r="DK38" i="4"/>
  <c r="DJ38" i="4"/>
  <c r="DI38" i="4"/>
  <c r="DH38" i="4"/>
  <c r="DG38" i="4"/>
  <c r="DE38" i="4"/>
  <c r="DD38" i="4"/>
  <c r="DC38" i="4"/>
  <c r="DB38" i="4"/>
  <c r="DA38" i="4"/>
  <c r="CZ38" i="4"/>
  <c r="CH38" i="4"/>
  <c r="CA38" i="4" s="1"/>
  <c r="BY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I38" i="4"/>
  <c r="BH38" i="4"/>
  <c r="BG38" i="4"/>
  <c r="BF38" i="4"/>
  <c r="BE38" i="4"/>
  <c r="BD38" i="4"/>
  <c r="AL38" i="4"/>
  <c r="BJ38" i="4" s="1"/>
  <c r="AE38" i="4"/>
  <c r="G38" i="4"/>
  <c r="CV37" i="4"/>
  <c r="CU37" i="4"/>
  <c r="CT37" i="4"/>
  <c r="CS37" i="4"/>
  <c r="CR37" i="4"/>
  <c r="CP37" i="4"/>
  <c r="CO37" i="4"/>
  <c r="CN37" i="4"/>
  <c r="CM37" i="4"/>
  <c r="CL37" i="4"/>
  <c r="CK37" i="4"/>
  <c r="CJ37" i="4"/>
  <c r="CI37" i="4"/>
  <c r="CI139" i="4" s="1"/>
  <c r="CH37" i="4"/>
  <c r="CG37" i="4"/>
  <c r="CG139" i="4" s="1"/>
  <c r="CF37" i="4"/>
  <c r="CE37" i="4"/>
  <c r="CE139" i="4" s="1"/>
  <c r="CD37" i="4"/>
  <c r="CB37" i="4"/>
  <c r="AZ37" i="4"/>
  <c r="AY37" i="4"/>
  <c r="AY139" i="4" s="1"/>
  <c r="AY149" i="4" s="1"/>
  <c r="AX37" i="4"/>
  <c r="AW37" i="4"/>
  <c r="AV37" i="4"/>
  <c r="AS37" i="4"/>
  <c r="AR37" i="4"/>
  <c r="AQ37" i="4"/>
  <c r="AP37" i="4"/>
  <c r="AO37" i="4"/>
  <c r="AN37" i="4"/>
  <c r="AM37" i="4"/>
  <c r="AK37" i="4"/>
  <c r="AJ37" i="4"/>
  <c r="AI37" i="4"/>
  <c r="AI139" i="4" s="1"/>
  <c r="AH37" i="4"/>
  <c r="AH139" i="4" s="1"/>
  <c r="AF37" i="4"/>
  <c r="AB37" i="4"/>
  <c r="AA37" i="4"/>
  <c r="Z37" i="4"/>
  <c r="Y37" i="4"/>
  <c r="Y139" i="4" s="1"/>
  <c r="V37" i="4"/>
  <c r="U37" i="4"/>
  <c r="S37" i="4"/>
  <c r="R37" i="4"/>
  <c r="Q37" i="4"/>
  <c r="P37" i="4"/>
  <c r="N37" i="4"/>
  <c r="M37" i="4"/>
  <c r="M139" i="4" s="1"/>
  <c r="M149" i="4" s="1"/>
  <c r="L37" i="4"/>
  <c r="L139" i="4" s="1"/>
  <c r="L149" i="4" s="1"/>
  <c r="K37" i="4"/>
  <c r="K139" i="4" s="1"/>
  <c r="K149" i="4" s="1"/>
  <c r="J37" i="4"/>
  <c r="H37" i="4"/>
  <c r="H139" i="4" s="1"/>
  <c r="H149" i="4" s="1"/>
  <c r="DW36" i="4"/>
  <c r="DU36" i="4"/>
  <c r="DS36" i="4"/>
  <c r="DR36" i="4"/>
  <c r="DQ36" i="4"/>
  <c r="DP36" i="4"/>
  <c r="DO36" i="4"/>
  <c r="DN36" i="4"/>
  <c r="DM36" i="4"/>
  <c r="DL36" i="4"/>
  <c r="DK36" i="4"/>
  <c r="DJ36" i="4"/>
  <c r="DI36" i="4"/>
  <c r="DH36" i="4"/>
  <c r="DG36" i="4"/>
  <c r="DF36" i="4"/>
  <c r="DE36" i="4"/>
  <c r="DD36" i="4"/>
  <c r="CY36" i="4" s="1"/>
  <c r="DC36" i="4"/>
  <c r="DB36" i="4"/>
  <c r="DA36" i="4"/>
  <c r="CZ36" i="4"/>
  <c r="CA36" i="4"/>
  <c r="DY36" i="4" s="1"/>
  <c r="BZ36" i="4"/>
  <c r="CX36" i="4" s="1"/>
  <c r="BY36" i="4"/>
  <c r="BW36" i="4"/>
  <c r="BV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AE36" i="4"/>
  <c r="G36" i="4"/>
  <c r="DU35" i="4"/>
  <c r="DS35" i="4"/>
  <c r="DR35" i="4"/>
  <c r="DQ35" i="4"/>
  <c r="DP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C35" i="4"/>
  <c r="DB35" i="4"/>
  <c r="DA35" i="4"/>
  <c r="CZ35" i="4"/>
  <c r="CA35" i="4"/>
  <c r="BY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AE35" i="4"/>
  <c r="G35" i="4"/>
  <c r="DW35" i="4" s="1"/>
  <c r="DU34" i="4"/>
  <c r="DS34" i="4"/>
  <c r="DR34" i="4"/>
  <c r="DQ34" i="4"/>
  <c r="DP34" i="4"/>
  <c r="DO34" i="4"/>
  <c r="DN34" i="4"/>
  <c r="DM34" i="4"/>
  <c r="DL34" i="4"/>
  <c r="DK34" i="4"/>
  <c r="DJ34" i="4"/>
  <c r="DI34" i="4"/>
  <c r="DH34" i="4"/>
  <c r="DG34" i="4"/>
  <c r="DF34" i="4"/>
  <c r="DE34" i="4"/>
  <c r="DD34" i="4"/>
  <c r="DC34" i="4"/>
  <c r="DB34" i="4"/>
  <c r="DA34" i="4"/>
  <c r="CZ34" i="4"/>
  <c r="CY34" i="4" s="1"/>
  <c r="CA34" i="4"/>
  <c r="BY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AE34" i="4"/>
  <c r="G34" i="4"/>
  <c r="DS33" i="4"/>
  <c r="DS142" i="4" s="1"/>
  <c r="DR33" i="4"/>
  <c r="DR142" i="4" s="1"/>
  <c r="DQ33" i="4"/>
  <c r="DQ142" i="4" s="1"/>
  <c r="DP33" i="4"/>
  <c r="DO33" i="4"/>
  <c r="DN33" i="4"/>
  <c r="DN142" i="4" s="1"/>
  <c r="DM33" i="4"/>
  <c r="DK33" i="4"/>
  <c r="DK142" i="4" s="1"/>
  <c r="DJ33" i="4"/>
  <c r="DJ142" i="4" s="1"/>
  <c r="DI33" i="4"/>
  <c r="DH33" i="4"/>
  <c r="DG33" i="4"/>
  <c r="DF33" i="4"/>
  <c r="DD33" i="4"/>
  <c r="DD142" i="4" s="1"/>
  <c r="DC33" i="4"/>
  <c r="DC142" i="4" s="1"/>
  <c r="DB33" i="4"/>
  <c r="DB142" i="4" s="1"/>
  <c r="DA33" i="4"/>
  <c r="CZ33" i="4"/>
  <c r="CZ142" i="4" s="1"/>
  <c r="CH33" i="4"/>
  <c r="CH142" i="4" s="1"/>
  <c r="CG33" i="4"/>
  <c r="CG142" i="4" s="1"/>
  <c r="CA33" i="4"/>
  <c r="BW33" i="4"/>
  <c r="BW142" i="4" s="1"/>
  <c r="BV33" i="4"/>
  <c r="BV142" i="4" s="1"/>
  <c r="BU33" i="4"/>
  <c r="BU142" i="4" s="1"/>
  <c r="BT33" i="4"/>
  <c r="BT142" i="4" s="1"/>
  <c r="BS33" i="4"/>
  <c r="BS142" i="4" s="1"/>
  <c r="BR33" i="4"/>
  <c r="BQ33" i="4"/>
  <c r="BO33" i="4"/>
  <c r="BO142" i="4" s="1"/>
  <c r="BN33" i="4"/>
  <c r="BN142" i="4" s="1"/>
  <c r="BM33" i="4"/>
  <c r="BL33" i="4"/>
  <c r="BK33" i="4"/>
  <c r="BJ33" i="4"/>
  <c r="BJ142" i="4" s="1"/>
  <c r="BH33" i="4"/>
  <c r="BG33" i="4"/>
  <c r="BF33" i="4"/>
  <c r="BF142" i="4" s="1"/>
  <c r="BE33" i="4"/>
  <c r="BE142" i="4" s="1"/>
  <c r="BD33" i="4"/>
  <c r="BD142" i="4" s="1"/>
  <c r="BA33" i="4"/>
  <c r="AT33" i="4"/>
  <c r="AT142" i="4" s="1"/>
  <c r="AL33" i="4"/>
  <c r="AL142" i="4" s="1"/>
  <c r="AK33" i="4"/>
  <c r="AE33" i="4" s="1"/>
  <c r="AC33" i="4"/>
  <c r="T33" i="4"/>
  <c r="O33" i="4"/>
  <c r="O142" i="4" s="1"/>
  <c r="G33" i="4"/>
  <c r="DS32" i="4"/>
  <c r="DR32" i="4"/>
  <c r="DQ32" i="4"/>
  <c r="DP32" i="4"/>
  <c r="DO32" i="4"/>
  <c r="DN32" i="4"/>
  <c r="DM32" i="4"/>
  <c r="DL32" i="4"/>
  <c r="DK32" i="4"/>
  <c r="DJ32" i="4"/>
  <c r="DI32" i="4"/>
  <c r="DH32" i="4"/>
  <c r="DG32" i="4"/>
  <c r="DF32" i="4"/>
  <c r="DE32" i="4"/>
  <c r="DD32" i="4"/>
  <c r="DC32" i="4"/>
  <c r="DB32" i="4"/>
  <c r="CZ32" i="4"/>
  <c r="CW32" i="4"/>
  <c r="DU32" i="4" s="1"/>
  <c r="CC32" i="4"/>
  <c r="CA32" i="4"/>
  <c r="BW32" i="4"/>
  <c r="BV32" i="4"/>
  <c r="BU32" i="4"/>
  <c r="BT32" i="4"/>
  <c r="BS32" i="4"/>
  <c r="BR32" i="4"/>
  <c r="BQ32" i="4"/>
  <c r="BP32" i="4"/>
  <c r="BO32" i="4"/>
  <c r="BN32" i="4"/>
  <c r="BM32" i="4"/>
  <c r="BL32" i="4"/>
  <c r="BK32" i="4"/>
  <c r="BJ32" i="4"/>
  <c r="BI32" i="4"/>
  <c r="BH32" i="4"/>
  <c r="BG32" i="4"/>
  <c r="BF32" i="4"/>
  <c r="BD32" i="4"/>
  <c r="BA32" i="4"/>
  <c r="BY32" i="4" s="1"/>
  <c r="AG32" i="4"/>
  <c r="AE32" i="4"/>
  <c r="X32" i="4"/>
  <c r="I32" i="4"/>
  <c r="DU31" i="4"/>
  <c r="DS31" i="4"/>
  <c r="DR31" i="4"/>
  <c r="DQ31" i="4"/>
  <c r="DO31" i="4"/>
  <c r="DN31" i="4"/>
  <c r="DM31" i="4"/>
  <c r="DL31" i="4"/>
  <c r="DK31" i="4"/>
  <c r="DJ31" i="4"/>
  <c r="DI31" i="4"/>
  <c r="DH31" i="4"/>
  <c r="DG31" i="4"/>
  <c r="DF31" i="4"/>
  <c r="DE31" i="4"/>
  <c r="DD31" i="4"/>
  <c r="DC31" i="4"/>
  <c r="DB31" i="4"/>
  <c r="DA31" i="4"/>
  <c r="CZ31" i="4"/>
  <c r="CA31" i="4"/>
  <c r="BY31" i="4"/>
  <c r="BW31" i="4"/>
  <c r="BV31" i="4"/>
  <c r="BU31" i="4"/>
  <c r="BT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D31" i="4"/>
  <c r="AE31" i="4"/>
  <c r="X31" i="4"/>
  <c r="I31" i="4"/>
  <c r="DU30" i="4"/>
  <c r="DS30" i="4"/>
  <c r="DR30" i="4"/>
  <c r="DQ30" i="4"/>
  <c r="DP30" i="4"/>
  <c r="DO30" i="4"/>
  <c r="DN30" i="4"/>
  <c r="DM30" i="4"/>
  <c r="DL30" i="4"/>
  <c r="DK30" i="4"/>
  <c r="DJ30" i="4"/>
  <c r="DI30" i="4"/>
  <c r="DH30" i="4"/>
  <c r="DG30" i="4"/>
  <c r="DF30" i="4"/>
  <c r="DE30" i="4"/>
  <c r="DD30" i="4"/>
  <c r="DC30" i="4"/>
  <c r="DB30" i="4"/>
  <c r="DA30" i="4"/>
  <c r="CZ30" i="4"/>
  <c r="CC30" i="4"/>
  <c r="CA30" i="4"/>
  <c r="BY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D30" i="4"/>
  <c r="BA30" i="4"/>
  <c r="AG30" i="4"/>
  <c r="BE30" i="4" s="1"/>
  <c r="AE30" i="4"/>
  <c r="G30" i="4"/>
  <c r="DU29" i="4"/>
  <c r="DS29" i="4"/>
  <c r="DR29" i="4"/>
  <c r="DQ29" i="4"/>
  <c r="DP29" i="4"/>
  <c r="DO29" i="4"/>
  <c r="DN29" i="4"/>
  <c r="DM29" i="4"/>
  <c r="DL29" i="4"/>
  <c r="DK29" i="4"/>
  <c r="DJ29" i="4"/>
  <c r="DI29" i="4"/>
  <c r="DH29" i="4"/>
  <c r="DG29" i="4"/>
  <c r="DF29" i="4"/>
  <c r="DE29" i="4"/>
  <c r="DD29" i="4"/>
  <c r="DC29" i="4"/>
  <c r="DB29" i="4"/>
  <c r="DA29" i="4"/>
  <c r="CZ29" i="4"/>
  <c r="CY29" i="4"/>
  <c r="CA29" i="4"/>
  <c r="DY29" i="4" s="1"/>
  <c r="BY29" i="4"/>
  <c r="BW29" i="4"/>
  <c r="BV29" i="4"/>
  <c r="BU29" i="4"/>
  <c r="BT29" i="4"/>
  <c r="BS29" i="4"/>
  <c r="BR29" i="4"/>
  <c r="BQ29" i="4"/>
  <c r="BP29" i="4"/>
  <c r="BO29" i="4"/>
  <c r="BN29" i="4"/>
  <c r="BM29" i="4"/>
  <c r="BL29" i="4"/>
  <c r="BK29" i="4"/>
  <c r="BJ29" i="4"/>
  <c r="BI29" i="4"/>
  <c r="BH29" i="4"/>
  <c r="BG29" i="4"/>
  <c r="BF29" i="4"/>
  <c r="BE29" i="4"/>
  <c r="BD29" i="4"/>
  <c r="BC29" i="4" s="1"/>
  <c r="AE29" i="4"/>
  <c r="G29" i="4"/>
  <c r="DW29" i="4" s="1"/>
  <c r="DU28" i="4"/>
  <c r="DS28" i="4"/>
  <c r="DR28" i="4"/>
  <c r="DQ28" i="4"/>
  <c r="DP28" i="4"/>
  <c r="DO28" i="4"/>
  <c r="DN28" i="4"/>
  <c r="DM28" i="4"/>
  <c r="DL28" i="4"/>
  <c r="DK28" i="4"/>
  <c r="DJ28" i="4"/>
  <c r="DI28" i="4"/>
  <c r="DH28" i="4"/>
  <c r="DG28" i="4"/>
  <c r="DF28" i="4"/>
  <c r="DE28" i="4"/>
  <c r="DD28" i="4"/>
  <c r="DC28" i="4"/>
  <c r="DB28" i="4"/>
  <c r="DA28" i="4"/>
  <c r="CZ28" i="4"/>
  <c r="CA28" i="4"/>
  <c r="BY28" i="4"/>
  <c r="BW28" i="4"/>
  <c r="BV28" i="4"/>
  <c r="BU28" i="4"/>
  <c r="BT28" i="4"/>
  <c r="BS28" i="4"/>
  <c r="BR28" i="4"/>
  <c r="BQ28" i="4"/>
  <c r="BP28" i="4"/>
  <c r="BO28" i="4"/>
  <c r="BN28" i="4"/>
  <c r="BM28" i="4"/>
  <c r="BL28" i="4"/>
  <c r="BK28" i="4"/>
  <c r="BJ28" i="4"/>
  <c r="BI28" i="4"/>
  <c r="BH28" i="4"/>
  <c r="BG28" i="4"/>
  <c r="BF28" i="4"/>
  <c r="BE28" i="4"/>
  <c r="BC28" i="4" s="1"/>
  <c r="DX28" i="4" s="1"/>
  <c r="BD28" i="4"/>
  <c r="BB28" i="4"/>
  <c r="AE28" i="4"/>
  <c r="G28" i="4"/>
  <c r="DW28" i="4" s="1"/>
  <c r="DW27" i="4"/>
  <c r="DU27" i="4"/>
  <c r="DS27" i="4"/>
  <c r="DR27" i="4"/>
  <c r="DQ27" i="4"/>
  <c r="DP27" i="4"/>
  <c r="DO27" i="4"/>
  <c r="DN27" i="4"/>
  <c r="DM27" i="4"/>
  <c r="DL27" i="4"/>
  <c r="DK27" i="4"/>
  <c r="DJ27" i="4"/>
  <c r="DI27" i="4"/>
  <c r="DH27" i="4"/>
  <c r="DG27" i="4"/>
  <c r="DF27" i="4"/>
  <c r="DE27" i="4"/>
  <c r="CY27" i="4" s="1"/>
  <c r="DD27" i="4"/>
  <c r="DC27" i="4"/>
  <c r="DB27" i="4"/>
  <c r="DA27" i="4"/>
  <c r="CZ27" i="4"/>
  <c r="CA27" i="4"/>
  <c r="BY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C27" i="4" s="1"/>
  <c r="DX27" i="4" s="1"/>
  <c r="BI27" i="4"/>
  <c r="BH27" i="4"/>
  <c r="BG27" i="4"/>
  <c r="BF27" i="4"/>
  <c r="BE27" i="4"/>
  <c r="BD27" i="4"/>
  <c r="AE27" i="4"/>
  <c r="G27" i="4"/>
  <c r="AD27" i="4" s="1"/>
  <c r="BB27" i="4" s="1"/>
  <c r="DU26" i="4"/>
  <c r="DS26" i="4"/>
  <c r="DR26" i="4"/>
  <c r="DQ26" i="4"/>
  <c r="DP26" i="4"/>
  <c r="DO26" i="4"/>
  <c r="DN26" i="4"/>
  <c r="DM26" i="4"/>
  <c r="DL26" i="4"/>
  <c r="DK26" i="4"/>
  <c r="DJ26" i="4"/>
  <c r="DI26" i="4"/>
  <c r="DH26" i="4"/>
  <c r="DG26" i="4"/>
  <c r="DF26" i="4"/>
  <c r="DE26" i="4"/>
  <c r="DD26" i="4"/>
  <c r="DC26" i="4"/>
  <c r="DB26" i="4"/>
  <c r="DA26" i="4"/>
  <c r="CZ26" i="4"/>
  <c r="CC26" i="4"/>
  <c r="CA26" i="4" s="1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D26" i="4"/>
  <c r="BC26" i="4" s="1"/>
  <c r="BA26" i="4"/>
  <c r="BY26" i="4" s="1"/>
  <c r="AG26" i="4"/>
  <c r="BE26" i="4" s="1"/>
  <c r="AE26" i="4"/>
  <c r="AC26" i="4"/>
  <c r="G26" i="4"/>
  <c r="DS25" i="4"/>
  <c r="DR25" i="4"/>
  <c r="DQ25" i="4"/>
  <c r="DP25" i="4"/>
  <c r="DO25" i="4"/>
  <c r="DN25" i="4"/>
  <c r="DM25" i="4"/>
  <c r="DL25" i="4"/>
  <c r="DK25" i="4"/>
  <c r="DJ25" i="4"/>
  <c r="DI25" i="4"/>
  <c r="DH25" i="4"/>
  <c r="DG25" i="4"/>
  <c r="DF25" i="4"/>
  <c r="DE25" i="4"/>
  <c r="DD25" i="4"/>
  <c r="DC25" i="4"/>
  <c r="DB25" i="4"/>
  <c r="DA25" i="4"/>
  <c r="CZ25" i="4"/>
  <c r="CA25" i="4"/>
  <c r="BY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DX25" i="4" s="1"/>
  <c r="AE25" i="4"/>
  <c r="AC25" i="4"/>
  <c r="DU24" i="4"/>
  <c r="DS24" i="4"/>
  <c r="DR24" i="4"/>
  <c r="DQ24" i="4"/>
  <c r="DP24" i="4"/>
  <c r="DO24" i="4"/>
  <c r="DN24" i="4"/>
  <c r="DM24" i="4"/>
  <c r="DL24" i="4"/>
  <c r="DK24" i="4"/>
  <c r="DJ24" i="4"/>
  <c r="DI24" i="4"/>
  <c r="DH24" i="4"/>
  <c r="DG24" i="4"/>
  <c r="DF24" i="4"/>
  <c r="DE24" i="4"/>
  <c r="DD24" i="4"/>
  <c r="DC24" i="4"/>
  <c r="DB24" i="4"/>
  <c r="CZ24" i="4"/>
  <c r="CW24" i="4"/>
  <c r="CC24" i="4"/>
  <c r="BW24" i="4"/>
  <c r="BV24" i="4"/>
  <c r="BU24" i="4"/>
  <c r="BT24" i="4"/>
  <c r="BS24" i="4"/>
  <c r="BR24" i="4"/>
  <c r="BQ24" i="4"/>
  <c r="BP24" i="4"/>
  <c r="BO24" i="4"/>
  <c r="BN24" i="4"/>
  <c r="BM24" i="4"/>
  <c r="BL24" i="4"/>
  <c r="BK24" i="4"/>
  <c r="BJ24" i="4"/>
  <c r="BI24" i="4"/>
  <c r="BH24" i="4"/>
  <c r="BG24" i="4"/>
  <c r="BF24" i="4"/>
  <c r="BE24" i="4"/>
  <c r="BD24" i="4"/>
  <c r="BA24" i="4"/>
  <c r="BA37" i="4" s="1"/>
  <c r="AG24" i="4"/>
  <c r="AC24" i="4"/>
  <c r="BY24" i="4" s="1"/>
  <c r="BC24" i="4" s="1"/>
  <c r="DW23" i="4"/>
  <c r="DU23" i="4"/>
  <c r="DS23" i="4"/>
  <c r="DR23" i="4"/>
  <c r="DQ23" i="4"/>
  <c r="DP23" i="4"/>
  <c r="DO23" i="4"/>
  <c r="DN23" i="4"/>
  <c r="DM23" i="4"/>
  <c r="DL23" i="4"/>
  <c r="DK23" i="4"/>
  <c r="DJ23" i="4"/>
  <c r="DI23" i="4"/>
  <c r="DH23" i="4"/>
  <c r="DG23" i="4"/>
  <c r="DF23" i="4"/>
  <c r="DE23" i="4"/>
  <c r="DD23" i="4"/>
  <c r="DC23" i="4"/>
  <c r="DB23" i="4"/>
  <c r="CZ23" i="4"/>
  <c r="CC23" i="4"/>
  <c r="DA23" i="4" s="1"/>
  <c r="CA23" i="4"/>
  <c r="BZ23" i="4" s="1"/>
  <c r="CX23" i="4" s="1"/>
  <c r="BY23" i="4"/>
  <c r="BW23" i="4"/>
  <c r="BV23" i="4"/>
  <c r="BU23" i="4"/>
  <c r="BT23" i="4"/>
  <c r="BS23" i="4"/>
  <c r="BR23" i="4"/>
  <c r="BQ23" i="4"/>
  <c r="BP23" i="4"/>
  <c r="BO23" i="4"/>
  <c r="BO37" i="4" s="1"/>
  <c r="BN23" i="4"/>
  <c r="BM23" i="4"/>
  <c r="BL23" i="4"/>
  <c r="BK23" i="4"/>
  <c r="BJ23" i="4"/>
  <c r="BI23" i="4"/>
  <c r="BH23" i="4"/>
  <c r="BG23" i="4"/>
  <c r="BC23" i="4" s="1"/>
  <c r="BF23" i="4"/>
  <c r="BE23" i="4"/>
  <c r="BD23" i="4"/>
  <c r="AG23" i="4"/>
  <c r="AE23" i="4"/>
  <c r="AD23" i="4"/>
  <c r="BB23" i="4" s="1"/>
  <c r="G23" i="4"/>
  <c r="DU22" i="4"/>
  <c r="DS22" i="4"/>
  <c r="DR22" i="4"/>
  <c r="DQ22" i="4"/>
  <c r="DP22" i="4"/>
  <c r="DO22" i="4"/>
  <c r="DN22" i="4"/>
  <c r="DM22" i="4"/>
  <c r="DL22" i="4"/>
  <c r="DK22" i="4"/>
  <c r="DJ22" i="4"/>
  <c r="DI22" i="4"/>
  <c r="DH22" i="4"/>
  <c r="DG22" i="4"/>
  <c r="DF22" i="4"/>
  <c r="DE22" i="4"/>
  <c r="DD22" i="4"/>
  <c r="DC22" i="4"/>
  <c r="DB22" i="4"/>
  <c r="DA22" i="4"/>
  <c r="CZ22" i="4"/>
  <c r="CY22" i="4" s="1"/>
  <c r="CC22" i="4"/>
  <c r="CA22" i="4"/>
  <c r="BY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C22" i="4" s="1"/>
  <c r="BD22" i="4"/>
  <c r="AG22" i="4"/>
  <c r="AE22" i="4"/>
  <c r="G22" i="4"/>
  <c r="DW22" i="4" s="1"/>
  <c r="DW21" i="4"/>
  <c r="DU21" i="4"/>
  <c r="DS21" i="4"/>
  <c r="DR21" i="4"/>
  <c r="DQ21" i="4"/>
  <c r="DP21" i="4"/>
  <c r="DO21" i="4"/>
  <c r="DN21" i="4"/>
  <c r="DM21" i="4"/>
  <c r="DL21" i="4"/>
  <c r="DK21" i="4"/>
  <c r="DJ21" i="4"/>
  <c r="DI21" i="4"/>
  <c r="DH21" i="4"/>
  <c r="DG21" i="4"/>
  <c r="DF21" i="4"/>
  <c r="DE21" i="4"/>
  <c r="DD21" i="4"/>
  <c r="DC21" i="4"/>
  <c r="DB21" i="4"/>
  <c r="CZ21" i="4"/>
  <c r="CC21" i="4"/>
  <c r="DA21" i="4" s="1"/>
  <c r="CA21" i="4"/>
  <c r="BY21" i="4"/>
  <c r="BW21" i="4"/>
  <c r="BV21" i="4"/>
  <c r="BU21" i="4"/>
  <c r="BT21" i="4"/>
  <c r="BS21" i="4"/>
  <c r="BR21" i="4"/>
  <c r="BQ21" i="4"/>
  <c r="BP21" i="4"/>
  <c r="BO21" i="4"/>
  <c r="BN21" i="4"/>
  <c r="BM21" i="4"/>
  <c r="BL21" i="4"/>
  <c r="BK21" i="4"/>
  <c r="BJ21" i="4"/>
  <c r="BC21" i="4" s="1"/>
  <c r="BI21" i="4"/>
  <c r="BH21" i="4"/>
  <c r="BG21" i="4"/>
  <c r="BF21" i="4"/>
  <c r="BE21" i="4"/>
  <c r="BD21" i="4"/>
  <c r="AG21" i="4"/>
  <c r="AE21" i="4"/>
  <c r="G21" i="4"/>
  <c r="AD21" i="4" s="1"/>
  <c r="BB21" i="4" s="1"/>
  <c r="DU20" i="4"/>
  <c r="DS20" i="4"/>
  <c r="DR20" i="4"/>
  <c r="DQ20" i="4"/>
  <c r="DP20" i="4"/>
  <c r="DO20" i="4"/>
  <c r="DN20" i="4"/>
  <c r="DM20" i="4"/>
  <c r="DL20" i="4"/>
  <c r="DK20" i="4"/>
  <c r="DJ20" i="4"/>
  <c r="DI20" i="4"/>
  <c r="DH20" i="4"/>
  <c r="DG20" i="4"/>
  <c r="DF20" i="4"/>
  <c r="DE20" i="4"/>
  <c r="DD20" i="4"/>
  <c r="DC20" i="4"/>
  <c r="DB20" i="4"/>
  <c r="CZ20" i="4"/>
  <c r="CC20" i="4"/>
  <c r="DA20" i="4" s="1"/>
  <c r="CA20" i="4"/>
  <c r="BY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C20" i="4" s="1"/>
  <c r="BE20" i="4"/>
  <c r="BD20" i="4"/>
  <c r="AG20" i="4"/>
  <c r="AE20" i="4"/>
  <c r="G20" i="4"/>
  <c r="DU19" i="4"/>
  <c r="DS19" i="4"/>
  <c r="DR19" i="4"/>
  <c r="DQ19" i="4"/>
  <c r="DP19" i="4"/>
  <c r="DO19" i="4"/>
  <c r="DN19" i="4"/>
  <c r="DM19" i="4"/>
  <c r="DL19" i="4"/>
  <c r="DK19" i="4"/>
  <c r="DJ19" i="4"/>
  <c r="DI19" i="4"/>
  <c r="DH19" i="4"/>
  <c r="DG19" i="4"/>
  <c r="DF19" i="4"/>
  <c r="DE19" i="4"/>
  <c r="DD19" i="4"/>
  <c r="DC19" i="4"/>
  <c r="DB19" i="4"/>
  <c r="DA19" i="4"/>
  <c r="CZ19" i="4"/>
  <c r="CY19" i="4"/>
  <c r="CC19" i="4"/>
  <c r="CA19" i="4"/>
  <c r="DY19" i="4" s="1"/>
  <c r="BY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AG19" i="4"/>
  <c r="AE19" i="4"/>
  <c r="G19" i="4"/>
  <c r="DW19" i="4" s="1"/>
  <c r="DW18" i="4"/>
  <c r="DU18" i="4"/>
  <c r="DS18" i="4"/>
  <c r="DR18" i="4"/>
  <c r="DQ18" i="4"/>
  <c r="DP18" i="4"/>
  <c r="DN18" i="4"/>
  <c r="DM18" i="4"/>
  <c r="DL18" i="4"/>
  <c r="DK18" i="4"/>
  <c r="DJ18" i="4"/>
  <c r="DI18" i="4"/>
  <c r="DH18" i="4"/>
  <c r="DG18" i="4"/>
  <c r="DF18" i="4"/>
  <c r="DE18" i="4"/>
  <c r="DD18" i="4"/>
  <c r="DC18" i="4"/>
  <c r="DB18" i="4"/>
  <c r="DA18" i="4"/>
  <c r="CZ18" i="4"/>
  <c r="CQ18" i="4"/>
  <c r="DO18" i="4" s="1"/>
  <c r="CA18" i="4"/>
  <c r="BZ18" i="4" s="1"/>
  <c r="CX18" i="4" s="1"/>
  <c r="BY18" i="4"/>
  <c r="BW18" i="4"/>
  <c r="BV18" i="4"/>
  <c r="BU18" i="4"/>
  <c r="BT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A18" i="4"/>
  <c r="AU18" i="4"/>
  <c r="G18" i="4"/>
  <c r="DU17" i="4"/>
  <c r="DS17" i="4"/>
  <c r="DR17" i="4"/>
  <c r="DQ17" i="4"/>
  <c r="DP17" i="4"/>
  <c r="DO17" i="4"/>
  <c r="DN17" i="4"/>
  <c r="DM17" i="4"/>
  <c r="DL17" i="4"/>
  <c r="DK17" i="4"/>
  <c r="DK37" i="4" s="1"/>
  <c r="DJ17" i="4"/>
  <c r="DI17" i="4"/>
  <c r="DH17" i="4"/>
  <c r="DG17" i="4"/>
  <c r="DF17" i="4"/>
  <c r="DE17" i="4"/>
  <c r="DD17" i="4"/>
  <c r="DC17" i="4"/>
  <c r="DB17" i="4"/>
  <c r="DA17" i="4"/>
  <c r="CZ17" i="4"/>
  <c r="CA17" i="4"/>
  <c r="BY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C17" i="4" s="1"/>
  <c r="DX17" i="4" s="1"/>
  <c r="BD17" i="4"/>
  <c r="AE17" i="4"/>
  <c r="G17" i="4"/>
  <c r="DW17" i="4" s="1"/>
  <c r="DU16" i="4"/>
  <c r="DS16" i="4"/>
  <c r="DR16" i="4"/>
  <c r="DQ16" i="4"/>
  <c r="DP16" i="4"/>
  <c r="DO16" i="4"/>
  <c r="DN16" i="4"/>
  <c r="DM16" i="4"/>
  <c r="DL16" i="4"/>
  <c r="DK16" i="4"/>
  <c r="DJ16" i="4"/>
  <c r="DI16" i="4"/>
  <c r="DH16" i="4"/>
  <c r="DG16" i="4"/>
  <c r="DF16" i="4"/>
  <c r="CY16" i="4" s="1"/>
  <c r="DY16" i="4" s="1"/>
  <c r="DE16" i="4"/>
  <c r="DD16" i="4"/>
  <c r="DC16" i="4"/>
  <c r="DB16" i="4"/>
  <c r="DA16" i="4"/>
  <c r="CZ16" i="4"/>
  <c r="CQ16" i="4"/>
  <c r="CA16" i="4"/>
  <c r="BY16" i="4"/>
  <c r="BW16" i="4"/>
  <c r="BV16" i="4"/>
  <c r="BU16" i="4"/>
  <c r="BT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AU16" i="4"/>
  <c r="G16" i="4"/>
  <c r="DW16" i="4" s="1"/>
  <c r="DS15" i="4"/>
  <c r="DR15" i="4"/>
  <c r="DQ15" i="4"/>
  <c r="DP15" i="4"/>
  <c r="DO15" i="4"/>
  <c r="DN15" i="4"/>
  <c r="DM15" i="4"/>
  <c r="DL15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C15" i="4"/>
  <c r="CA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A15" i="4"/>
  <c r="BA144" i="4" s="1"/>
  <c r="AG15" i="4"/>
  <c r="AE15" i="4"/>
  <c r="AC15" i="4"/>
  <c r="DU14" i="4"/>
  <c r="DS14" i="4"/>
  <c r="DR14" i="4"/>
  <c r="DQ14" i="4"/>
  <c r="DQ144" i="4" s="1"/>
  <c r="DP14" i="4"/>
  <c r="DP144" i="4" s="1"/>
  <c r="DO14" i="4"/>
  <c r="DN14" i="4"/>
  <c r="DM14" i="4"/>
  <c r="DM144" i="4" s="1"/>
  <c r="DL14" i="4"/>
  <c r="DK14" i="4"/>
  <c r="DJ14" i="4"/>
  <c r="DI14" i="4"/>
  <c r="DI144" i="4" s="1"/>
  <c r="DH14" i="4"/>
  <c r="DH144" i="4" s="1"/>
  <c r="DG14" i="4"/>
  <c r="DF14" i="4"/>
  <c r="DE14" i="4"/>
  <c r="DD14" i="4"/>
  <c r="DC14" i="4"/>
  <c r="DB14" i="4"/>
  <c r="DA14" i="4"/>
  <c r="CZ14" i="4"/>
  <c r="CC14" i="4"/>
  <c r="BY14" i="4"/>
  <c r="BW14" i="4"/>
  <c r="BV14" i="4"/>
  <c r="BV144" i="4" s="1"/>
  <c r="BU14" i="4"/>
  <c r="BU144" i="4" s="1"/>
  <c r="BT14" i="4"/>
  <c r="BS14" i="4"/>
  <c r="BR14" i="4"/>
  <c r="BQ14" i="4"/>
  <c r="BP14" i="4"/>
  <c r="BO14" i="4"/>
  <c r="BN14" i="4"/>
  <c r="BN144" i="4" s="1"/>
  <c r="BM14" i="4"/>
  <c r="BM144" i="4" s="1"/>
  <c r="BL14" i="4"/>
  <c r="BK14" i="4"/>
  <c r="BJ14" i="4"/>
  <c r="BI14" i="4"/>
  <c r="BH14" i="4"/>
  <c r="BG14" i="4"/>
  <c r="BF14" i="4"/>
  <c r="BF144" i="4" s="1"/>
  <c r="BE14" i="4"/>
  <c r="BD14" i="4"/>
  <c r="AG14" i="4"/>
  <c r="AE14" i="4" s="1"/>
  <c r="G14" i="4"/>
  <c r="DW14" i="4" s="1"/>
  <c r="DU13" i="4"/>
  <c r="DS13" i="4"/>
  <c r="DR13" i="4"/>
  <c r="DQ13" i="4"/>
  <c r="DP13" i="4"/>
  <c r="DO13" i="4"/>
  <c r="DN13" i="4"/>
  <c r="DM13" i="4"/>
  <c r="DL13" i="4"/>
  <c r="DK13" i="4"/>
  <c r="DJ13" i="4"/>
  <c r="DI13" i="4"/>
  <c r="DH13" i="4"/>
  <c r="DG13" i="4"/>
  <c r="DF13" i="4"/>
  <c r="CY13" i="4" s="1"/>
  <c r="DY13" i="4" s="1"/>
  <c r="DE13" i="4"/>
  <c r="DD13" i="4"/>
  <c r="DC13" i="4"/>
  <c r="DB13" i="4"/>
  <c r="DA13" i="4"/>
  <c r="CZ13" i="4"/>
  <c r="CA13" i="4"/>
  <c r="BY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C13" i="4" s="1"/>
  <c r="DX13" i="4" s="1"/>
  <c r="BI13" i="4"/>
  <c r="BH13" i="4"/>
  <c r="BG13" i="4"/>
  <c r="BF13" i="4"/>
  <c r="BE13" i="4"/>
  <c r="BD13" i="4"/>
  <c r="AE13" i="4"/>
  <c r="W13" i="4"/>
  <c r="G13" i="4" s="1"/>
  <c r="DW12" i="4"/>
  <c r="DU12" i="4"/>
  <c r="DS12" i="4"/>
  <c r="DR12" i="4"/>
  <c r="DQ12" i="4"/>
  <c r="DP12" i="4"/>
  <c r="DN12" i="4"/>
  <c r="DM12" i="4"/>
  <c r="DL12" i="4"/>
  <c r="DK12" i="4"/>
  <c r="DJ12" i="4"/>
  <c r="DI12" i="4"/>
  <c r="DH12" i="4"/>
  <c r="DG12" i="4"/>
  <c r="DF12" i="4"/>
  <c r="DE12" i="4"/>
  <c r="DD12" i="4"/>
  <c r="DC12" i="4"/>
  <c r="DB12" i="4"/>
  <c r="DA12" i="4"/>
  <c r="CZ12" i="4"/>
  <c r="CQ12" i="4"/>
  <c r="DO12" i="4" s="1"/>
  <c r="BY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C12" i="4" s="1"/>
  <c r="DX12" i="4" s="1"/>
  <c r="BI12" i="4"/>
  <c r="BH12" i="4"/>
  <c r="BG12" i="4"/>
  <c r="BF12" i="4"/>
  <c r="BE12" i="4"/>
  <c r="BD12" i="4"/>
  <c r="BB12" i="4"/>
  <c r="AU12" i="4"/>
  <c r="AE12" i="4"/>
  <c r="AD12" i="4"/>
  <c r="G12" i="4"/>
  <c r="DW11" i="4"/>
  <c r="DU11" i="4"/>
  <c r="DT11" i="4"/>
  <c r="DS11" i="4"/>
  <c r="DR11" i="4"/>
  <c r="DQ11" i="4"/>
  <c r="DP11" i="4"/>
  <c r="DO11" i="4"/>
  <c r="DN11" i="4"/>
  <c r="DM11" i="4"/>
  <c r="DL11" i="4"/>
  <c r="DK11" i="4"/>
  <c r="DJ11" i="4"/>
  <c r="DI11" i="4"/>
  <c r="DH11" i="4"/>
  <c r="DG11" i="4"/>
  <c r="DF11" i="4"/>
  <c r="DE11" i="4"/>
  <c r="CY11" i="4" s="1"/>
  <c r="DD11" i="4"/>
  <c r="DC11" i="4"/>
  <c r="DB11" i="4"/>
  <c r="DA11" i="4"/>
  <c r="CZ11" i="4"/>
  <c r="CA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K11" i="4"/>
  <c r="BJ11" i="4"/>
  <c r="BI11" i="4"/>
  <c r="BH11" i="4"/>
  <c r="BG11" i="4"/>
  <c r="BF11" i="4"/>
  <c r="BE11" i="4"/>
  <c r="BD11" i="4"/>
  <c r="BC11" i="4"/>
  <c r="DX11" i="4" s="1"/>
  <c r="AZ11" i="4"/>
  <c r="AZ146" i="4" s="1"/>
  <c r="AE11" i="4"/>
  <c r="AD11" i="4" s="1"/>
  <c r="BB11" i="4" s="1"/>
  <c r="G11" i="4"/>
  <c r="DT10" i="4"/>
  <c r="DT146" i="4" s="1"/>
  <c r="DS10" i="4"/>
  <c r="DR10" i="4"/>
  <c r="DQ10" i="4"/>
  <c r="DP10" i="4"/>
  <c r="DO10" i="4"/>
  <c r="DN10" i="4"/>
  <c r="DM10" i="4"/>
  <c r="DL10" i="4"/>
  <c r="DK10" i="4"/>
  <c r="DJ10" i="4"/>
  <c r="DI10" i="4"/>
  <c r="DH10" i="4"/>
  <c r="DG10" i="4"/>
  <c r="DF10" i="4"/>
  <c r="DE10" i="4"/>
  <c r="DD10" i="4"/>
  <c r="DC10" i="4"/>
  <c r="DB10" i="4"/>
  <c r="DA10" i="4"/>
  <c r="CZ10" i="4"/>
  <c r="CW10" i="4"/>
  <c r="CA10" i="4"/>
  <c r="BX10" i="4"/>
  <c r="BX146" i="4" s="1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A10" i="4"/>
  <c r="AE10" i="4"/>
  <c r="AC10" i="4"/>
  <c r="G10" i="4"/>
  <c r="DU9" i="4"/>
  <c r="DS9" i="4"/>
  <c r="DR9" i="4"/>
  <c r="DQ9" i="4"/>
  <c r="DP9" i="4"/>
  <c r="DN9" i="4"/>
  <c r="DM9" i="4"/>
  <c r="DL9" i="4"/>
  <c r="DK9" i="4"/>
  <c r="DJ9" i="4"/>
  <c r="DI9" i="4"/>
  <c r="DH9" i="4"/>
  <c r="DG9" i="4"/>
  <c r="DF9" i="4"/>
  <c r="DE9" i="4"/>
  <c r="DD9" i="4"/>
  <c r="DC9" i="4"/>
  <c r="DB9" i="4"/>
  <c r="DA9" i="4"/>
  <c r="CZ9" i="4"/>
  <c r="CQ9" i="4"/>
  <c r="CA9" i="4" s="1"/>
  <c r="BT9" i="4"/>
  <c r="BS9" i="4"/>
  <c r="BC9" i="4"/>
  <c r="AU9" i="4"/>
  <c r="AE9" i="4"/>
  <c r="DX9" i="4" s="1"/>
  <c r="G9" i="4"/>
  <c r="DW9" i="4" s="1"/>
  <c r="DW8" i="4"/>
  <c r="DU8" i="4"/>
  <c r="DS8" i="4"/>
  <c r="DR8" i="4"/>
  <c r="DQ8" i="4"/>
  <c r="DP8" i="4"/>
  <c r="DN8" i="4"/>
  <c r="DM8" i="4"/>
  <c r="DL8" i="4"/>
  <c r="DK8" i="4"/>
  <c r="DJ8" i="4"/>
  <c r="DI8" i="4"/>
  <c r="DH8" i="4"/>
  <c r="DG8" i="4"/>
  <c r="DF8" i="4"/>
  <c r="DE8" i="4"/>
  <c r="DD8" i="4"/>
  <c r="DC8" i="4"/>
  <c r="DB8" i="4"/>
  <c r="DA8" i="4"/>
  <c r="CZ8" i="4"/>
  <c r="CQ8" i="4"/>
  <c r="BY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DX8" i="4" s="1"/>
  <c r="AU8" i="4"/>
  <c r="AE8" i="4"/>
  <c r="AD8" i="4" s="1"/>
  <c r="BB8" i="4" s="1"/>
  <c r="G8" i="4"/>
  <c r="DW7" i="4"/>
  <c r="DU7" i="4"/>
  <c r="DS7" i="4"/>
  <c r="DR7" i="4"/>
  <c r="DQ7" i="4"/>
  <c r="DP7" i="4"/>
  <c r="DO7" i="4"/>
  <c r="DN7" i="4"/>
  <c r="DM7" i="4"/>
  <c r="DL7" i="4"/>
  <c r="DK7" i="4"/>
  <c r="DJ7" i="4"/>
  <c r="DI7" i="4"/>
  <c r="DH7" i="4"/>
  <c r="DG7" i="4"/>
  <c r="DF7" i="4"/>
  <c r="DF37" i="4" s="1"/>
  <c r="DE7" i="4"/>
  <c r="DD7" i="4"/>
  <c r="DC7" i="4"/>
  <c r="DB7" i="4"/>
  <c r="DA7" i="4"/>
  <c r="CZ7" i="4"/>
  <c r="CA7" i="4"/>
  <c r="BY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DX7" i="4" s="1"/>
  <c r="BB7" i="4"/>
  <c r="AU7" i="4"/>
  <c r="AE7" i="4"/>
  <c r="AD7" i="4"/>
  <c r="G7" i="4"/>
  <c r="DW6" i="4"/>
  <c r="DU6" i="4"/>
  <c r="DS6" i="4"/>
  <c r="DR6" i="4"/>
  <c r="DQ6" i="4"/>
  <c r="DP6" i="4"/>
  <c r="DN6" i="4"/>
  <c r="DM6" i="4"/>
  <c r="DL6" i="4"/>
  <c r="DK6" i="4"/>
  <c r="DJ6" i="4"/>
  <c r="DI6" i="4"/>
  <c r="DH6" i="4"/>
  <c r="DG6" i="4"/>
  <c r="DF6" i="4"/>
  <c r="DE6" i="4"/>
  <c r="DD6" i="4"/>
  <c r="DC6" i="4"/>
  <c r="DB6" i="4"/>
  <c r="DA6" i="4"/>
  <c r="CZ6" i="4"/>
  <c r="CQ6" i="4"/>
  <c r="DO6" i="4" s="1"/>
  <c r="BY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DX6" i="4" s="1"/>
  <c r="BB6" i="4"/>
  <c r="AU6" i="4"/>
  <c r="AE6" i="4"/>
  <c r="AD6" i="4"/>
  <c r="G6" i="4"/>
  <c r="DW5" i="4"/>
  <c r="DU5" i="4"/>
  <c r="DS5" i="4"/>
  <c r="DR5" i="4"/>
  <c r="DQ5" i="4"/>
  <c r="DP5" i="4"/>
  <c r="DN5" i="4"/>
  <c r="DM5" i="4"/>
  <c r="DL5" i="4"/>
  <c r="DK5" i="4"/>
  <c r="DJ5" i="4"/>
  <c r="DI5" i="4"/>
  <c r="DH5" i="4"/>
  <c r="DG5" i="4"/>
  <c r="DF5" i="4"/>
  <c r="DE5" i="4"/>
  <c r="DD5" i="4"/>
  <c r="CY5" i="4" s="1"/>
  <c r="DC5" i="4"/>
  <c r="DB5" i="4"/>
  <c r="DA5" i="4"/>
  <c r="CZ5" i="4"/>
  <c r="CQ5" i="4"/>
  <c r="DO5" i="4" s="1"/>
  <c r="CA5" i="4"/>
  <c r="BY5" i="4"/>
  <c r="BW5" i="4"/>
  <c r="BV5" i="4"/>
  <c r="BU5" i="4"/>
  <c r="BT5" i="4"/>
  <c r="BS5" i="4"/>
  <c r="BR5" i="4"/>
  <c r="BR37" i="4" s="1"/>
  <c r="BQ5" i="4"/>
  <c r="BP5" i="4"/>
  <c r="BO5" i="4"/>
  <c r="BN5" i="4"/>
  <c r="BM5" i="4"/>
  <c r="BL5" i="4"/>
  <c r="BK5" i="4"/>
  <c r="BJ5" i="4"/>
  <c r="BC5" i="4" s="1"/>
  <c r="DX5" i="4" s="1"/>
  <c r="BI5" i="4"/>
  <c r="BH5" i="4"/>
  <c r="BG5" i="4"/>
  <c r="BF5" i="4"/>
  <c r="BE5" i="4"/>
  <c r="BD5" i="4"/>
  <c r="BB5" i="4"/>
  <c r="AU5" i="4"/>
  <c r="AE5" i="4"/>
  <c r="AD5" i="4"/>
  <c r="G5" i="4"/>
  <c r="DW4" i="4"/>
  <c r="DS4" i="4"/>
  <c r="DR4" i="4"/>
  <c r="DQ4" i="4"/>
  <c r="DP4" i="4"/>
  <c r="DN4" i="4"/>
  <c r="DM4" i="4"/>
  <c r="DL4" i="4"/>
  <c r="DK4" i="4"/>
  <c r="DJ4" i="4"/>
  <c r="DI4" i="4"/>
  <c r="DH4" i="4"/>
  <c r="DG4" i="4"/>
  <c r="DF4" i="4"/>
  <c r="DE4" i="4"/>
  <c r="DD4" i="4"/>
  <c r="DC4" i="4"/>
  <c r="DB4" i="4"/>
  <c r="DA4" i="4"/>
  <c r="CZ4" i="4"/>
  <c r="CW4" i="4"/>
  <c r="CQ4" i="4"/>
  <c r="BW4" i="4"/>
  <c r="BV4" i="4"/>
  <c r="BU4" i="4"/>
  <c r="BT4" i="4"/>
  <c r="BS4" i="4"/>
  <c r="BR4" i="4"/>
  <c r="BQ4" i="4"/>
  <c r="BP4" i="4"/>
  <c r="BO4" i="4"/>
  <c r="BN4" i="4"/>
  <c r="BM4" i="4"/>
  <c r="BL4" i="4"/>
  <c r="BK4" i="4"/>
  <c r="BJ4" i="4"/>
  <c r="BI4" i="4"/>
  <c r="BH4" i="4"/>
  <c r="BG4" i="4"/>
  <c r="BF4" i="4"/>
  <c r="BE4" i="4"/>
  <c r="BD4" i="4"/>
  <c r="BA4" i="4"/>
  <c r="AU4" i="4"/>
  <c r="AE4" i="4" s="1"/>
  <c r="AC4" i="4"/>
  <c r="G4" i="4"/>
  <c r="AC202" i="2" l="1"/>
  <c r="AC200" i="2"/>
  <c r="AD201" i="2"/>
  <c r="AC201" i="2"/>
  <c r="AC203" i="2"/>
  <c r="AD203" i="2"/>
  <c r="DW34" i="4"/>
  <c r="AD34" i="4"/>
  <c r="BB34" i="4" s="1"/>
  <c r="BS78" i="4"/>
  <c r="BZ32" i="4"/>
  <c r="CX32" i="4" s="1"/>
  <c r="BK146" i="4"/>
  <c r="BK37" i="4"/>
  <c r="BS146" i="4"/>
  <c r="BZ10" i="4"/>
  <c r="CX10" i="4" s="1"/>
  <c r="AD10" i="4"/>
  <c r="BB10" i="4" s="1"/>
  <c r="CY12" i="4"/>
  <c r="DL146" i="4"/>
  <c r="BZ7" i="4"/>
  <c r="CX7" i="4" s="1"/>
  <c r="BZ9" i="4"/>
  <c r="CX9" i="4" s="1"/>
  <c r="G37" i="4"/>
  <c r="DE146" i="4"/>
  <c r="DM146" i="4"/>
  <c r="DM37" i="4"/>
  <c r="CZ144" i="4"/>
  <c r="CY14" i="4"/>
  <c r="AE18" i="4"/>
  <c r="AE144" i="4" s="1"/>
  <c r="BS18" i="4"/>
  <c r="BZ34" i="4"/>
  <c r="CX34" i="4" s="1"/>
  <c r="BC38" i="4"/>
  <c r="CA78" i="4"/>
  <c r="BZ38" i="4"/>
  <c r="CX38" i="4" s="1"/>
  <c r="DE78" i="4"/>
  <c r="AU145" i="4"/>
  <c r="BS46" i="4"/>
  <c r="BS145" i="4" s="1"/>
  <c r="AU78" i="4"/>
  <c r="AE46" i="4"/>
  <c r="DX55" i="4"/>
  <c r="AD55" i="4"/>
  <c r="BB55" i="4" s="1"/>
  <c r="DX65" i="4"/>
  <c r="AD65" i="4"/>
  <c r="BB65" i="4" s="1"/>
  <c r="AD107" i="4"/>
  <c r="BB107" i="4" s="1"/>
  <c r="BC117" i="4"/>
  <c r="DJ61" i="4"/>
  <c r="CY61" i="4" s="1"/>
  <c r="G61" i="4"/>
  <c r="CW146" i="4"/>
  <c r="CW37" i="4"/>
  <c r="DY11" i="4"/>
  <c r="BZ11" i="4"/>
  <c r="CX11" i="4" s="1"/>
  <c r="BZ52" i="4"/>
  <c r="CX52" i="4" s="1"/>
  <c r="DY52" i="4"/>
  <c r="DW54" i="4"/>
  <c r="AD54" i="4"/>
  <c r="BB54" i="4" s="1"/>
  <c r="AD81" i="4"/>
  <c r="BB81" i="4" s="1"/>
  <c r="AE95" i="4"/>
  <c r="BE95" i="4"/>
  <c r="DB145" i="4"/>
  <c r="DB78" i="4"/>
  <c r="DS78" i="4"/>
  <c r="BC56" i="4"/>
  <c r="DX56" i="4" s="1"/>
  <c r="BZ72" i="4"/>
  <c r="CX72" i="4" s="1"/>
  <c r="DO90" i="4"/>
  <c r="CW90" i="4"/>
  <c r="CA90" i="4" s="1"/>
  <c r="BE100" i="4"/>
  <c r="BC100" i="4" s="1"/>
  <c r="AE100" i="4"/>
  <c r="AD124" i="4"/>
  <c r="BB124" i="4" s="1"/>
  <c r="CY18" i="4"/>
  <c r="BZ21" i="4"/>
  <c r="CX21" i="4" s="1"/>
  <c r="CY31" i="4"/>
  <c r="DY31" i="4" s="1"/>
  <c r="AD36" i="4"/>
  <c r="BB36" i="4" s="1"/>
  <c r="DX36" i="4"/>
  <c r="DY56" i="4"/>
  <c r="CY62" i="4"/>
  <c r="DY62" i="4" s="1"/>
  <c r="BZ76" i="4"/>
  <c r="CX76" i="4" s="1"/>
  <c r="AD76" i="4"/>
  <c r="BB76" i="4" s="1"/>
  <c r="AN142" i="4"/>
  <c r="BL123" i="4"/>
  <c r="CK142" i="4"/>
  <c r="DI123" i="4"/>
  <c r="BD146" i="4"/>
  <c r="BD37" i="4"/>
  <c r="BL146" i="4"/>
  <c r="BL37" i="4"/>
  <c r="BT146" i="4"/>
  <c r="BT37" i="4"/>
  <c r="CA6" i="4"/>
  <c r="BY10" i="4"/>
  <c r="DU10" i="4"/>
  <c r="CY10" i="4" s="1"/>
  <c r="DY10" i="4" s="1"/>
  <c r="AD13" i="4"/>
  <c r="BB13" i="4" s="1"/>
  <c r="DW13" i="4"/>
  <c r="AC144" i="4"/>
  <c r="BY15" i="4"/>
  <c r="G15" i="4"/>
  <c r="DU15" i="4"/>
  <c r="AU144" i="4"/>
  <c r="AE16" i="4"/>
  <c r="BS16" i="4"/>
  <c r="BS37" i="4" s="1"/>
  <c r="BS139" i="4" s="1"/>
  <c r="CY21" i="4"/>
  <c r="DY21" i="4" s="1"/>
  <c r="CY23" i="4"/>
  <c r="DW26" i="4"/>
  <c r="AD26" i="4"/>
  <c r="BB26" i="4" s="1"/>
  <c r="BZ26" i="4"/>
  <c r="CX26" i="4" s="1"/>
  <c r="DY35" i="4"/>
  <c r="BZ35" i="4"/>
  <c r="CX35" i="4" s="1"/>
  <c r="CY46" i="4"/>
  <c r="BM78" i="4"/>
  <c r="AD56" i="4"/>
  <c r="BB56" i="4" s="1"/>
  <c r="BC57" i="4"/>
  <c r="DX57" i="4" s="1"/>
  <c r="DY66" i="4"/>
  <c r="BZ66" i="4"/>
  <c r="CX66" i="4" s="1"/>
  <c r="BZ70" i="4"/>
  <c r="CX70" i="4" s="1"/>
  <c r="CQ146" i="4"/>
  <c r="CQ37" i="4"/>
  <c r="DO4" i="4"/>
  <c r="CY4" i="4" s="1"/>
  <c r="CA4" i="4"/>
  <c r="DO8" i="4"/>
  <c r="CY8" i="4" s="1"/>
  <c r="CA8" i="4"/>
  <c r="BC10" i="4"/>
  <c r="DX10" i="4" s="1"/>
  <c r="DX14" i="4"/>
  <c r="AD14" i="4"/>
  <c r="BB14" i="4" s="1"/>
  <c r="BZ27" i="4"/>
  <c r="CX27" i="4" s="1"/>
  <c r="DY27" i="4"/>
  <c r="DW33" i="4"/>
  <c r="BC36" i="4"/>
  <c r="CY6" i="4"/>
  <c r="DU4" i="4"/>
  <c r="CY7" i="4"/>
  <c r="DY7" i="4" s="1"/>
  <c r="DW10" i="4"/>
  <c r="CA12" i="4"/>
  <c r="BC18" i="4"/>
  <c r="AD20" i="4"/>
  <c r="BB20" i="4" s="1"/>
  <c r="DW20" i="4"/>
  <c r="DW30" i="4"/>
  <c r="BZ30" i="4"/>
  <c r="CX30" i="4" s="1"/>
  <c r="BQ37" i="4"/>
  <c r="DY30" i="4"/>
  <c r="AD33" i="4"/>
  <c r="BB33" i="4" s="1"/>
  <c r="BR142" i="4"/>
  <c r="BW78" i="4"/>
  <c r="DX45" i="4"/>
  <c r="AD45" i="4"/>
  <c r="BB45" i="4" s="1"/>
  <c r="DY55" i="4"/>
  <c r="BZ55" i="4"/>
  <c r="CX55" i="4" s="1"/>
  <c r="BC70" i="4"/>
  <c r="BJ75" i="4"/>
  <c r="BC75" i="4" s="1"/>
  <c r="AE75" i="4"/>
  <c r="DG102" i="4"/>
  <c r="DU135" i="4"/>
  <c r="BY135" i="4"/>
  <c r="CY15" i="4"/>
  <c r="DY15" i="4" s="1"/>
  <c r="CA24" i="4"/>
  <c r="DA24" i="4"/>
  <c r="CY24" i="4" s="1"/>
  <c r="CY30" i="4"/>
  <c r="AD4" i="4"/>
  <c r="BB4" i="4" s="1"/>
  <c r="CW145" i="4"/>
  <c r="CW78" i="4"/>
  <c r="CA40" i="4"/>
  <c r="BC104" i="4"/>
  <c r="DX104" i="4" s="1"/>
  <c r="DX105" i="4"/>
  <c r="DY5" i="4"/>
  <c r="BZ5" i="4"/>
  <c r="CX5" i="4" s="1"/>
  <c r="BE144" i="4"/>
  <c r="BC14" i="4"/>
  <c r="DD146" i="4"/>
  <c r="DD37" i="4"/>
  <c r="CY20" i="4"/>
  <c r="DY20" i="4" s="1"/>
  <c r="DY25" i="4"/>
  <c r="DX26" i="4"/>
  <c r="DX35" i="4"/>
  <c r="AD35" i="4"/>
  <c r="BB35" i="4" s="1"/>
  <c r="BV78" i="4"/>
  <c r="AQ145" i="4"/>
  <c r="AQ148" i="4" s="1"/>
  <c r="AE42" i="4"/>
  <c r="AQ78" i="4"/>
  <c r="BO42" i="4"/>
  <c r="BC42" i="4" s="1"/>
  <c r="DF44" i="4"/>
  <c r="CA44" i="4"/>
  <c r="CU145" i="4"/>
  <c r="DS46" i="4"/>
  <c r="DS145" i="4" s="1"/>
  <c r="CA46" i="4"/>
  <c r="CU78" i="4"/>
  <c r="DD78" i="4"/>
  <c r="BG147" i="4"/>
  <c r="BG102" i="4"/>
  <c r="BO147" i="4"/>
  <c r="BO102" i="4"/>
  <c r="BW147" i="4"/>
  <c r="BW102" i="4"/>
  <c r="BQ121" i="4"/>
  <c r="BQ141" i="4" s="1"/>
  <c r="BQ148" i="4" s="1"/>
  <c r="DM121" i="4"/>
  <c r="DM137" i="4" s="1"/>
  <c r="U141" i="4"/>
  <c r="U148" i="4" s="1"/>
  <c r="G121" i="4"/>
  <c r="DW121" i="4" s="1"/>
  <c r="AR141" i="4"/>
  <c r="AR148" i="4" s="1"/>
  <c r="AR137" i="4"/>
  <c r="BP121" i="4"/>
  <c r="DF142" i="4"/>
  <c r="N139" i="4"/>
  <c r="AQ139" i="4"/>
  <c r="CU139" i="4"/>
  <c r="CU149" i="4" s="1"/>
  <c r="BC39" i="4"/>
  <c r="BP42" i="4"/>
  <c r="CY57" i="4"/>
  <c r="DY57" i="4" s="1"/>
  <c r="BY76" i="4"/>
  <c r="BC76" i="4" s="1"/>
  <c r="DX76" i="4" s="1"/>
  <c r="BH147" i="4"/>
  <c r="BH102" i="4"/>
  <c r="CP86" i="4"/>
  <c r="DU86" i="4"/>
  <c r="BC91" i="4"/>
  <c r="DX91" i="4" s="1"/>
  <c r="X141" i="4"/>
  <c r="X137" i="4"/>
  <c r="BT121" i="4"/>
  <c r="DP121" i="4"/>
  <c r="BX141" i="4"/>
  <c r="AC146" i="4"/>
  <c r="DN146" i="4"/>
  <c r="BG144" i="4"/>
  <c r="DB144" i="4"/>
  <c r="DX20" i="4"/>
  <c r="BC35" i="4"/>
  <c r="DD145" i="4"/>
  <c r="BZ41" i="4"/>
  <c r="CX41" i="4" s="1"/>
  <c r="BZ48" i="4"/>
  <c r="CX48" i="4" s="1"/>
  <c r="CY72" i="4"/>
  <c r="DY72" i="4" s="1"/>
  <c r="AD94" i="4"/>
  <c r="BB94" i="4" s="1"/>
  <c r="DE143" i="4"/>
  <c r="DE118" i="4"/>
  <c r="AD112" i="4"/>
  <c r="BB112" i="4" s="1"/>
  <c r="AB141" i="4"/>
  <c r="AB148" i="4" s="1"/>
  <c r="AB137" i="4"/>
  <c r="BF146" i="4"/>
  <c r="BF37" i="4"/>
  <c r="BN146" i="4"/>
  <c r="BN37" i="4"/>
  <c r="DG146" i="4"/>
  <c r="DG37" i="4"/>
  <c r="BP144" i="4"/>
  <c r="DS144" i="4"/>
  <c r="AD17" i="4"/>
  <c r="BB17" i="4" s="1"/>
  <c r="BZ20" i="4"/>
  <c r="CX20" i="4" s="1"/>
  <c r="DE145" i="4"/>
  <c r="AW145" i="4"/>
  <c r="AW148" i="4" s="1"/>
  <c r="AW78" i="4"/>
  <c r="AW139" i="4" s="1"/>
  <c r="CY44" i="4"/>
  <c r="BY48" i="4"/>
  <c r="BC48" i="4" s="1"/>
  <c r="DX48" i="4" s="1"/>
  <c r="DU48" i="4"/>
  <c r="AC78" i="4"/>
  <c r="BR102" i="4"/>
  <c r="BC83" i="4"/>
  <c r="BG143" i="4"/>
  <c r="BG118" i="4"/>
  <c r="DY111" i="4"/>
  <c r="BZ111" i="4"/>
  <c r="CX111" i="4" s="1"/>
  <c r="CY125" i="4"/>
  <c r="BH146" i="4"/>
  <c r="DI146" i="4"/>
  <c r="DI37" i="4"/>
  <c r="DE144" i="4"/>
  <c r="DX19" i="4"/>
  <c r="BA146" i="4"/>
  <c r="BA148" i="4" s="1"/>
  <c r="BQ146" i="4"/>
  <c r="DJ146" i="4"/>
  <c r="DJ37" i="4"/>
  <c r="DR146" i="4"/>
  <c r="DR37" i="4"/>
  <c r="BS144" i="4"/>
  <c r="DN144" i="4"/>
  <c r="BC15" i="4"/>
  <c r="DX15" i="4" s="1"/>
  <c r="BJ146" i="4"/>
  <c r="BR146" i="4"/>
  <c r="DC146" i="4"/>
  <c r="DK146" i="4"/>
  <c r="DS146" i="4"/>
  <c r="DO9" i="4"/>
  <c r="CY9" i="4" s="1"/>
  <c r="DY9" i="4" s="1"/>
  <c r="BZ13" i="4"/>
  <c r="CX13" i="4" s="1"/>
  <c r="BD144" i="4"/>
  <c r="BC144" i="4" s="1"/>
  <c r="BL144" i="4"/>
  <c r="BT144" i="4"/>
  <c r="CC146" i="4"/>
  <c r="DX21" i="4"/>
  <c r="AE24" i="4"/>
  <c r="CY26" i="4"/>
  <c r="DY26" i="4" s="1"/>
  <c r="DX29" i="4"/>
  <c r="X146" i="4"/>
  <c r="X37" i="4"/>
  <c r="X139" i="4" s="1"/>
  <c r="DP31" i="4"/>
  <c r="BH142" i="4"/>
  <c r="BZ33" i="4"/>
  <c r="CX33" i="4" s="1"/>
  <c r="U139" i="4"/>
  <c r="BJ37" i="4"/>
  <c r="DJ145" i="4"/>
  <c r="DJ78" i="4"/>
  <c r="DR145" i="4"/>
  <c r="DY39" i="4"/>
  <c r="AC145" i="4"/>
  <c r="BY40" i="4"/>
  <c r="BY145" i="4" s="1"/>
  <c r="DU40" i="4"/>
  <c r="DU145" i="4" s="1"/>
  <c r="BJ44" i="4"/>
  <c r="BC44" i="4" s="1"/>
  <c r="DX44" i="4" s="1"/>
  <c r="AP145" i="4"/>
  <c r="AP78" i="4"/>
  <c r="CY51" i="4"/>
  <c r="CY60" i="4"/>
  <c r="AD63" i="4"/>
  <c r="BB63" i="4" s="1"/>
  <c r="DX64" i="4"/>
  <c r="BC68" i="4"/>
  <c r="DX68" i="4" s="1"/>
  <c r="DF69" i="4"/>
  <c r="CY69" i="4" s="1"/>
  <c r="DY69" i="4" s="1"/>
  <c r="DY75" i="4"/>
  <c r="BV102" i="4"/>
  <c r="BZ80" i="4"/>
  <c r="CX80" i="4" s="1"/>
  <c r="DX83" i="4"/>
  <c r="BC85" i="4"/>
  <c r="DX88" i="4"/>
  <c r="DX23" i="4"/>
  <c r="CY65" i="4"/>
  <c r="DY65" i="4" s="1"/>
  <c r="DO102" i="4"/>
  <c r="DT148" i="4"/>
  <c r="DF146" i="4"/>
  <c r="BO144" i="4"/>
  <c r="DJ144" i="4"/>
  <c r="DY18" i="4"/>
  <c r="DQ43" i="4"/>
  <c r="DQ78" i="4" s="1"/>
  <c r="CS145" i="4"/>
  <c r="CS148" i="4" s="1"/>
  <c r="CS78" i="4"/>
  <c r="CS139" i="4" s="1"/>
  <c r="DW47" i="4"/>
  <c r="BZ47" i="4"/>
  <c r="CX47" i="4" s="1"/>
  <c r="BC55" i="4"/>
  <c r="CY66" i="4"/>
  <c r="BI147" i="4"/>
  <c r="BI102" i="4"/>
  <c r="BQ147" i="4"/>
  <c r="BQ102" i="4"/>
  <c r="AD80" i="4"/>
  <c r="BB80" i="4" s="1"/>
  <c r="BC82" i="4"/>
  <c r="DX82" i="4" s="1"/>
  <c r="I147" i="4"/>
  <c r="I102" i="4"/>
  <c r="DA93" i="4"/>
  <c r="CY93" i="4" s="1"/>
  <c r="DY93" i="4" s="1"/>
  <c r="BE93" i="4"/>
  <c r="G93" i="4"/>
  <c r="DW99" i="4"/>
  <c r="BZ99" i="4"/>
  <c r="CX99" i="4" s="1"/>
  <c r="BV146" i="4"/>
  <c r="BV37" i="4"/>
  <c r="BH144" i="4"/>
  <c r="BH148" i="4" s="1"/>
  <c r="DC144" i="4"/>
  <c r="AD22" i="4"/>
  <c r="BB22" i="4" s="1"/>
  <c r="BI145" i="4"/>
  <c r="DF41" i="4"/>
  <c r="CY41" i="4" s="1"/>
  <c r="DY41" i="4" s="1"/>
  <c r="CO145" i="4"/>
  <c r="CO148" i="4" s="1"/>
  <c r="CO78" i="4"/>
  <c r="CA42" i="4"/>
  <c r="CY45" i="4"/>
  <c r="AD47" i="4"/>
  <c r="BB47" i="4" s="1"/>
  <c r="DF48" i="4"/>
  <c r="CY48" i="4" s="1"/>
  <c r="DY48" i="4" s="1"/>
  <c r="BZ50" i="4"/>
  <c r="CX50" i="4" s="1"/>
  <c r="CA61" i="4"/>
  <c r="DQ61" i="4"/>
  <c r="CW147" i="4"/>
  <c r="CC79" i="4"/>
  <c r="BC81" i="4"/>
  <c r="DX81" i="4" s="1"/>
  <c r="AD93" i="4"/>
  <c r="BB93" i="4" s="1"/>
  <c r="BO143" i="4"/>
  <c r="BO118" i="4"/>
  <c r="DP137" i="4"/>
  <c r="DP141" i="4"/>
  <c r="AC137" i="4"/>
  <c r="DU121" i="4"/>
  <c r="DU141" i="4" s="1"/>
  <c r="AC141" i="4"/>
  <c r="BG146" i="4"/>
  <c r="BO146" i="4"/>
  <c r="BW146" i="4"/>
  <c r="CZ146" i="4"/>
  <c r="CZ37" i="4"/>
  <c r="DH146" i="4"/>
  <c r="DH37" i="4"/>
  <c r="DP37" i="4"/>
  <c r="AD9" i="4"/>
  <c r="BB9" i="4" s="1"/>
  <c r="BI144" i="4"/>
  <c r="BQ144" i="4"/>
  <c r="DD144" i="4"/>
  <c r="BZ17" i="4"/>
  <c r="CX17" i="4" s="1"/>
  <c r="DY17" i="4"/>
  <c r="AD19" i="4"/>
  <c r="BB19" i="4" s="1"/>
  <c r="DX22" i="4"/>
  <c r="G24" i="4"/>
  <c r="DW24" i="4" s="1"/>
  <c r="G25" i="4"/>
  <c r="DU25" i="4"/>
  <c r="CY25" i="4" s="1"/>
  <c r="BZ28" i="4"/>
  <c r="CX28" i="4" s="1"/>
  <c r="DI142" i="4"/>
  <c r="BC34" i="4"/>
  <c r="DX34" i="4" s="1"/>
  <c r="AB139" i="4"/>
  <c r="AL37" i="4"/>
  <c r="AT37" i="4"/>
  <c r="AT139" i="4" s="1"/>
  <c r="BG37" i="4"/>
  <c r="BW37" i="4"/>
  <c r="BW139" i="4" s="1"/>
  <c r="BW149" i="4" s="1"/>
  <c r="CO139" i="4"/>
  <c r="CO149" i="4" s="1"/>
  <c r="DN37" i="4"/>
  <c r="BN46" i="4"/>
  <c r="BN78" i="4" s="1"/>
  <c r="BC47" i="4"/>
  <c r="AD48" i="4"/>
  <c r="BB48" i="4" s="1"/>
  <c r="DW49" i="4"/>
  <c r="BZ49" i="4"/>
  <c r="CX49" i="4" s="1"/>
  <c r="BC54" i="4"/>
  <c r="DX54" i="4" s="1"/>
  <c r="AE58" i="4"/>
  <c r="CY59" i="4"/>
  <c r="DY59" i="4" s="1"/>
  <c r="BJ60" i="4"/>
  <c r="BC60" i="4" s="1"/>
  <c r="DX60" i="4" s="1"/>
  <c r="CA60" i="4"/>
  <c r="AD62" i="4"/>
  <c r="BB62" i="4" s="1"/>
  <c r="DF62" i="4"/>
  <c r="DY67" i="4"/>
  <c r="G69" i="4"/>
  <c r="DW69" i="4" s="1"/>
  <c r="DY73" i="4"/>
  <c r="AE77" i="4"/>
  <c r="AG147" i="4"/>
  <c r="AG148" i="4" s="1"/>
  <c r="BE79" i="4"/>
  <c r="AG102" i="4"/>
  <c r="DR102" i="4"/>
  <c r="DW83" i="4"/>
  <c r="AE85" i="4"/>
  <c r="BS85" i="4"/>
  <c r="DY87" i="4"/>
  <c r="BH118" i="4"/>
  <c r="BH143" i="4"/>
  <c r="BP143" i="4"/>
  <c r="BP118" i="4"/>
  <c r="BZ103" i="4"/>
  <c r="CX103" i="4" s="1"/>
  <c r="CY104" i="4"/>
  <c r="BU118" i="4"/>
  <c r="BD147" i="4"/>
  <c r="CL139" i="4"/>
  <c r="CL149" i="4" s="1"/>
  <c r="DY45" i="4"/>
  <c r="DG147" i="4"/>
  <c r="AD86" i="4"/>
  <c r="BB86" i="4" s="1"/>
  <c r="DA94" i="4"/>
  <c r="CY94" i="4" s="1"/>
  <c r="CA94" i="4"/>
  <c r="BM143" i="4"/>
  <c r="BM118" i="4"/>
  <c r="AF143" i="4"/>
  <c r="AF148" i="4" s="1"/>
  <c r="AF118" i="4"/>
  <c r="AF139" i="4" s="1"/>
  <c r="AF149" i="4" s="1"/>
  <c r="BD107" i="4"/>
  <c r="BC107" i="4" s="1"/>
  <c r="DX107" i="4" s="1"/>
  <c r="BG137" i="4"/>
  <c r="AS137" i="4"/>
  <c r="AS141" i="4"/>
  <c r="AS148" i="4" s="1"/>
  <c r="BU146" i="4"/>
  <c r="BU37" i="4"/>
  <c r="G144" i="4"/>
  <c r="DW144" i="4" s="1"/>
  <c r="CM139" i="4"/>
  <c r="BP145" i="4"/>
  <c r="BP78" i="4"/>
  <c r="DM143" i="4"/>
  <c r="AD114" i="4"/>
  <c r="BB114" i="4" s="1"/>
  <c r="CB143" i="4"/>
  <c r="CZ114" i="4"/>
  <c r="CY114" i="4" s="1"/>
  <c r="CA114" i="4"/>
  <c r="CB118" i="4"/>
  <c r="CB139" i="4" s="1"/>
  <c r="BC134" i="4"/>
  <c r="DK144" i="4"/>
  <c r="AC142" i="4"/>
  <c r="DU33" i="4"/>
  <c r="DU142" i="4" s="1"/>
  <c r="AK139" i="4"/>
  <c r="AL145" i="4"/>
  <c r="AL78" i="4"/>
  <c r="AD41" i="4"/>
  <c r="BB41" i="4" s="1"/>
  <c r="AT145" i="4"/>
  <c r="AT148" i="4" s="1"/>
  <c r="AE70" i="4"/>
  <c r="AU146" i="4"/>
  <c r="AU37" i="4"/>
  <c r="BY4" i="4"/>
  <c r="W146" i="4"/>
  <c r="W148" i="4" s="1"/>
  <c r="W37" i="4"/>
  <c r="W139" i="4" s="1"/>
  <c r="W149" i="4" s="1"/>
  <c r="AG144" i="4"/>
  <c r="AG37" i="4"/>
  <c r="BZ22" i="4"/>
  <c r="CX22" i="4" s="1"/>
  <c r="BC30" i="4"/>
  <c r="DX30" i="4" s="1"/>
  <c r="AK142" i="4"/>
  <c r="BI33" i="4"/>
  <c r="BI37" i="4" s="1"/>
  <c r="BI139" i="4" s="1"/>
  <c r="DA142" i="4"/>
  <c r="S139" i="4"/>
  <c r="S149" i="4" s="1"/>
  <c r="AC37" i="4"/>
  <c r="BH37" i="4"/>
  <c r="BX37" i="4"/>
  <c r="DC37" i="4"/>
  <c r="DS37" i="4"/>
  <c r="DS139" i="4" s="1"/>
  <c r="BK145" i="4"/>
  <c r="CH145" i="4"/>
  <c r="CH78" i="4"/>
  <c r="DF38" i="4"/>
  <c r="CY38" i="4" s="1"/>
  <c r="BU42" i="4"/>
  <c r="AD44" i="4"/>
  <c r="BB44" i="4" s="1"/>
  <c r="DX50" i="4"/>
  <c r="DY51" i="4"/>
  <c r="DW68" i="4"/>
  <c r="BZ68" i="4"/>
  <c r="CX68" i="4" s="1"/>
  <c r="BR70" i="4"/>
  <c r="BR78" i="4" s="1"/>
  <c r="BR139" i="4" s="1"/>
  <c r="CP145" i="4"/>
  <c r="CP78" i="4"/>
  <c r="DX71" i="4"/>
  <c r="DY71" i="4"/>
  <c r="DX73" i="4"/>
  <c r="CY76" i="4"/>
  <c r="DY76" i="4" s="1"/>
  <c r="AR78" i="4"/>
  <c r="AR139" i="4" s="1"/>
  <c r="AR149" i="4" s="1"/>
  <c r="BC93" i="4"/>
  <c r="DX93" i="4" s="1"/>
  <c r="DY95" i="4"/>
  <c r="BZ95" i="4"/>
  <c r="CX95" i="4" s="1"/>
  <c r="BZ101" i="4"/>
  <c r="CX101" i="4" s="1"/>
  <c r="DY101" i="4"/>
  <c r="BW118" i="4"/>
  <c r="CC142" i="4"/>
  <c r="DA126" i="4"/>
  <c r="DA137" i="4" s="1"/>
  <c r="CC137" i="4"/>
  <c r="CA126" i="4"/>
  <c r="CB148" i="4"/>
  <c r="AD30" i="4"/>
  <c r="BB30" i="4" s="1"/>
  <c r="DA32" i="4"/>
  <c r="CY32" i="4" s="1"/>
  <c r="DY32" i="4" s="1"/>
  <c r="G32" i="4"/>
  <c r="BE32" i="4"/>
  <c r="BC32" i="4" s="1"/>
  <c r="DX32" i="4" s="1"/>
  <c r="AZ139" i="4"/>
  <c r="AZ149" i="4" s="1"/>
  <c r="DC145" i="4"/>
  <c r="DC78" i="4"/>
  <c r="BC58" i="4"/>
  <c r="AE59" i="4"/>
  <c r="BU59" i="4"/>
  <c r="BC59" i="4" s="1"/>
  <c r="BY61" i="4"/>
  <c r="DU61" i="4"/>
  <c r="BC77" i="4"/>
  <c r="AC147" i="4"/>
  <c r="G79" i="4"/>
  <c r="BY79" i="4"/>
  <c r="BE143" i="4"/>
  <c r="BE118" i="4"/>
  <c r="AO142" i="4"/>
  <c r="BM123" i="4"/>
  <c r="BM146" i="4"/>
  <c r="BM37" i="4"/>
  <c r="DR144" i="4"/>
  <c r="T142" i="4"/>
  <c r="T148" i="4" s="1"/>
  <c r="DL33" i="4"/>
  <c r="DL142" i="4" s="1"/>
  <c r="AJ139" i="4"/>
  <c r="DX38" i="4"/>
  <c r="AD38" i="4"/>
  <c r="BB38" i="4" s="1"/>
  <c r="BH145" i="4"/>
  <c r="BH78" i="4"/>
  <c r="DM145" i="4"/>
  <c r="DM78" i="4"/>
  <c r="BP137" i="4"/>
  <c r="BY144" i="4"/>
  <c r="DY23" i="4"/>
  <c r="BM142" i="4"/>
  <c r="CY35" i="4"/>
  <c r="AA139" i="4"/>
  <c r="AS139" i="4"/>
  <c r="AS149" i="4" s="1"/>
  <c r="CN139" i="4"/>
  <c r="BQ78" i="4"/>
  <c r="BJ147" i="4"/>
  <c r="BJ102" i="4"/>
  <c r="Q141" i="4"/>
  <c r="Q148" i="4" s="1"/>
  <c r="Q137" i="4"/>
  <c r="Q139" i="4" s="1"/>
  <c r="Q149" i="4" s="1"/>
  <c r="DI120" i="4"/>
  <c r="DI137" i="4" s="1"/>
  <c r="BM120" i="4"/>
  <c r="BM141" i="4" s="1"/>
  <c r="BP146" i="4"/>
  <c r="DQ37" i="4"/>
  <c r="DQ146" i="4"/>
  <c r="CC144" i="4"/>
  <c r="CC37" i="4"/>
  <c r="CA14" i="4"/>
  <c r="BI146" i="4"/>
  <c r="DB146" i="4"/>
  <c r="DB37" i="4"/>
  <c r="DB139" i="4" s="1"/>
  <c r="BK144" i="4"/>
  <c r="DF144" i="4"/>
  <c r="BZ16" i="4"/>
  <c r="CX16" i="4" s="1"/>
  <c r="CY17" i="4"/>
  <c r="BZ19" i="4"/>
  <c r="CX19" i="4" s="1"/>
  <c r="DY22" i="4"/>
  <c r="BZ25" i="4"/>
  <c r="CX25" i="4" s="1"/>
  <c r="CY28" i="4"/>
  <c r="DY28" i="4" s="1"/>
  <c r="AD29" i="4"/>
  <c r="BB29" i="4" s="1"/>
  <c r="BZ29" i="4"/>
  <c r="CX29" i="4" s="1"/>
  <c r="I146" i="4"/>
  <c r="I37" i="4"/>
  <c r="BE31" i="4"/>
  <c r="BC31" i="4" s="1"/>
  <c r="DX31" i="4" s="1"/>
  <c r="G31" i="4"/>
  <c r="G146" i="4" s="1"/>
  <c r="DW146" i="4" s="1"/>
  <c r="BG142" i="4"/>
  <c r="BP33" i="4"/>
  <c r="BP142" i="4" s="1"/>
  <c r="BY33" i="4"/>
  <c r="T37" i="4"/>
  <c r="DT37" i="4"/>
  <c r="DX39" i="4"/>
  <c r="BJ40" i="4"/>
  <c r="BJ78" i="4" s="1"/>
  <c r="G40" i="4"/>
  <c r="G78" i="4" s="1"/>
  <c r="DW78" i="4" s="1"/>
  <c r="BC49" i="4"/>
  <c r="CY50" i="4"/>
  <c r="DY50" i="4" s="1"/>
  <c r="BJ57" i="4"/>
  <c r="AO145" i="4"/>
  <c r="AO148" i="4" s="1"/>
  <c r="AO78" i="4"/>
  <c r="AO139" i="4" s="1"/>
  <c r="BC61" i="4"/>
  <c r="DX61" i="4" s="1"/>
  <c r="DW63" i="4"/>
  <c r="BZ63" i="4"/>
  <c r="CX63" i="4" s="1"/>
  <c r="AD64" i="4"/>
  <c r="BB64" i="4" s="1"/>
  <c r="BZ64" i="4"/>
  <c r="CX64" i="4" s="1"/>
  <c r="BZ65" i="4"/>
  <c r="CX65" i="4" s="1"/>
  <c r="AD68" i="4"/>
  <c r="BB68" i="4" s="1"/>
  <c r="BZ69" i="4"/>
  <c r="CX69" i="4" s="1"/>
  <c r="DX74" i="4"/>
  <c r="DY74" i="4"/>
  <c r="CY77" i="4"/>
  <c r="DY77" i="4" s="1"/>
  <c r="AS78" i="4"/>
  <c r="BI78" i="4"/>
  <c r="DR78" i="4"/>
  <c r="DD147" i="4"/>
  <c r="DD102" i="4"/>
  <c r="DL147" i="4"/>
  <c r="DL102" i="4"/>
  <c r="DU79" i="4"/>
  <c r="BS87" i="4"/>
  <c r="BC87" i="4" s="1"/>
  <c r="AE87" i="4"/>
  <c r="DP102" i="4"/>
  <c r="G90" i="4"/>
  <c r="DW90" i="4" s="1"/>
  <c r="DU90" i="4"/>
  <c r="BY90" i="4"/>
  <c r="BC90" i="4" s="1"/>
  <c r="CY91" i="4"/>
  <c r="DX96" i="4"/>
  <c r="BZ100" i="4"/>
  <c r="CX100" i="4" s="1"/>
  <c r="DY100" i="4"/>
  <c r="AC102" i="4"/>
  <c r="CW102" i="4"/>
  <c r="AD110" i="4"/>
  <c r="BB110" i="4" s="1"/>
  <c r="BZ110" i="4"/>
  <c r="CX110" i="4" s="1"/>
  <c r="BV111" i="4"/>
  <c r="AE111" i="4"/>
  <c r="BC115" i="4"/>
  <c r="CY117" i="4"/>
  <c r="DY117" i="4" s="1"/>
  <c r="BT137" i="4"/>
  <c r="DK137" i="4"/>
  <c r="DT137" i="4"/>
  <c r="DG144" i="4"/>
  <c r="DO144" i="4"/>
  <c r="CQ144" i="4"/>
  <c r="BL142" i="4"/>
  <c r="DE33" i="4"/>
  <c r="DY34" i="4"/>
  <c r="J139" i="4"/>
  <c r="J149" i="4" s="1"/>
  <c r="AP139" i="4"/>
  <c r="CD139" i="4"/>
  <c r="CD149" i="4" s="1"/>
  <c r="BG145" i="4"/>
  <c r="BG78" i="4"/>
  <c r="BW145" i="4"/>
  <c r="DA145" i="4"/>
  <c r="N145" i="4"/>
  <c r="CN145" i="4"/>
  <c r="CN148" i="4" s="1"/>
  <c r="DK42" i="4"/>
  <c r="DK145" i="4" s="1"/>
  <c r="DX47" i="4"/>
  <c r="DX49" i="4"/>
  <c r="DY54" i="4"/>
  <c r="DL58" i="4"/>
  <c r="DL145" i="4" s="1"/>
  <c r="DX63" i="4"/>
  <c r="BF147" i="4"/>
  <c r="BF102" i="4"/>
  <c r="BN147" i="4"/>
  <c r="BN102" i="4"/>
  <c r="BE80" i="4"/>
  <c r="BY81" i="4"/>
  <c r="CY83" i="4"/>
  <c r="DY83" i="4" s="1"/>
  <c r="BE130" i="4"/>
  <c r="BC130" i="4" s="1"/>
  <c r="AE130" i="4"/>
  <c r="AV146" i="4"/>
  <c r="AE134" i="4"/>
  <c r="I144" i="4"/>
  <c r="G135" i="4"/>
  <c r="I137" i="4"/>
  <c r="DA135" i="4"/>
  <c r="CY135" i="4" s="1"/>
  <c r="DY135" i="4" s="1"/>
  <c r="BE135" i="4"/>
  <c r="AV137" i="4"/>
  <c r="CH148" i="4"/>
  <c r="BJ144" i="4"/>
  <c r="BR144" i="4"/>
  <c r="DL144" i="4"/>
  <c r="DU144" i="4"/>
  <c r="AG146" i="4"/>
  <c r="BA142" i="4"/>
  <c r="BQ142" i="4"/>
  <c r="O37" i="4"/>
  <c r="BD145" i="4"/>
  <c r="BD78" i="4"/>
  <c r="BL145" i="4"/>
  <c r="BL78" i="4"/>
  <c r="BT145" i="4"/>
  <c r="BT78" i="4"/>
  <c r="BQ42" i="4"/>
  <c r="BQ145" i="4" s="1"/>
  <c r="DI58" i="4"/>
  <c r="CY58" i="4" s="1"/>
  <c r="DY58" i="4" s="1"/>
  <c r="V78" i="4"/>
  <c r="V139" i="4" s="1"/>
  <c r="V149" i="4" s="1"/>
  <c r="DP147" i="4"/>
  <c r="DY80" i="4"/>
  <c r="DM102" i="4"/>
  <c r="CY81" i="4"/>
  <c r="DY81" i="4" s="1"/>
  <c r="CA85" i="4"/>
  <c r="BC86" i="4"/>
  <c r="DX86" i="4" s="1"/>
  <c r="CY88" i="4"/>
  <c r="DY88" i="4" s="1"/>
  <c r="DX89" i="4"/>
  <c r="AD97" i="4"/>
  <c r="BB97" i="4" s="1"/>
  <c r="DX97" i="4"/>
  <c r="BZ97" i="4"/>
  <c r="CX97" i="4" s="1"/>
  <c r="BA102" i="4"/>
  <c r="BA139" i="4" s="1"/>
  <c r="BA149" i="4" s="1"/>
  <c r="DC118" i="4"/>
  <c r="DO108" i="4"/>
  <c r="DO143" i="4" s="1"/>
  <c r="CQ143" i="4"/>
  <c r="CQ118" i="4"/>
  <c r="DR113" i="4"/>
  <c r="CA113" i="4"/>
  <c r="CY116" i="4"/>
  <c r="BR137" i="4"/>
  <c r="CY119" i="4"/>
  <c r="CZ137" i="4"/>
  <c r="DQ137" i="4"/>
  <c r="DK141" i="4"/>
  <c r="CY131" i="4"/>
  <c r="DY131" i="4" s="1"/>
  <c r="CV137" i="4"/>
  <c r="CV139" i="4" s="1"/>
  <c r="P139" i="4"/>
  <c r="P149" i="4" s="1"/>
  <c r="CJ139" i="4"/>
  <c r="CR139" i="4"/>
  <c r="BE145" i="4"/>
  <c r="BM145" i="4"/>
  <c r="BU145" i="4"/>
  <c r="BU148" i="4" s="1"/>
  <c r="DG145" i="4"/>
  <c r="DO145" i="4"/>
  <c r="DO78" i="4"/>
  <c r="BA145" i="4"/>
  <c r="DN70" i="4"/>
  <c r="DN78" i="4" s="1"/>
  <c r="BE78" i="4"/>
  <c r="CQ78" i="4"/>
  <c r="DA78" i="4"/>
  <c r="BL147" i="4"/>
  <c r="BL102" i="4"/>
  <c r="BT147" i="4"/>
  <c r="BT102" i="4"/>
  <c r="CZ147" i="4"/>
  <c r="CZ102" i="4"/>
  <c r="DI147" i="4"/>
  <c r="DI102" i="4"/>
  <c r="DQ147" i="4"/>
  <c r="DQ102" i="4"/>
  <c r="AU102" i="4"/>
  <c r="AU147" i="4"/>
  <c r="AE84" i="4"/>
  <c r="BS84" i="4"/>
  <c r="BS102" i="4" s="1"/>
  <c r="BC89" i="4"/>
  <c r="BC94" i="4"/>
  <c r="DX94" i="4" s="1"/>
  <c r="DI118" i="4"/>
  <c r="DQ118" i="4"/>
  <c r="DD118" i="4"/>
  <c r="AD116" i="4"/>
  <c r="BB116" i="4" s="1"/>
  <c r="DX116" i="4"/>
  <c r="DJ137" i="4"/>
  <c r="DR137" i="4"/>
  <c r="BF145" i="4"/>
  <c r="BF148" i="4" s="1"/>
  <c r="BN145" i="4"/>
  <c r="BV145" i="4"/>
  <c r="CZ145" i="4"/>
  <c r="CZ78" i="4"/>
  <c r="DH145" i="4"/>
  <c r="DH78" i="4"/>
  <c r="DP145" i="4"/>
  <c r="DP78" i="4"/>
  <c r="R145" i="4"/>
  <c r="R148" i="4" s="1"/>
  <c r="R78" i="4"/>
  <c r="R139" i="4" s="1"/>
  <c r="P145" i="4"/>
  <c r="P78" i="4"/>
  <c r="N78" i="4"/>
  <c r="BF78" i="4"/>
  <c r="BD102" i="4"/>
  <c r="BC79" i="4"/>
  <c r="DX79" i="4" s="1"/>
  <c r="DJ147" i="4"/>
  <c r="DJ102" i="4"/>
  <c r="DR147" i="4"/>
  <c r="BC80" i="4"/>
  <c r="DX80" i="4" s="1"/>
  <c r="DK102" i="4"/>
  <c r="V147" i="4"/>
  <c r="V148" i="4" s="1"/>
  <c r="G86" i="4"/>
  <c r="DW86" i="4" s="1"/>
  <c r="V102" i="4"/>
  <c r="DN86" i="4"/>
  <c r="CY86" i="4" s="1"/>
  <c r="BR86" i="4"/>
  <c r="BR147" i="4" s="1"/>
  <c r="AD91" i="4"/>
  <c r="BB91" i="4" s="1"/>
  <c r="DY91" i="4"/>
  <c r="BZ91" i="4"/>
  <c r="CX91" i="4" s="1"/>
  <c r="DX92" i="4"/>
  <c r="CY97" i="4"/>
  <c r="DY97" i="4" s="1"/>
  <c r="DA143" i="4"/>
  <c r="DS118" i="4"/>
  <c r="CY113" i="4"/>
  <c r="DS137" i="4"/>
  <c r="BC127" i="4"/>
  <c r="DX127" i="4" s="1"/>
  <c r="CR146" i="4"/>
  <c r="DP134" i="4"/>
  <c r="CY134" i="4" s="1"/>
  <c r="CA134" i="4"/>
  <c r="AD136" i="4"/>
  <c r="BB136" i="4" s="1"/>
  <c r="BP147" i="4"/>
  <c r="DC147" i="4"/>
  <c r="DK147" i="4"/>
  <c r="DS147" i="4"/>
  <c r="BZ82" i="4"/>
  <c r="CX82" i="4" s="1"/>
  <c r="DY82" i="4"/>
  <c r="CQ147" i="4"/>
  <c r="DO84" i="4"/>
  <c r="CY84" i="4" s="1"/>
  <c r="DY84" i="4" s="1"/>
  <c r="AE90" i="4"/>
  <c r="CR147" i="4"/>
  <c r="CR102" i="4"/>
  <c r="BC95" i="4"/>
  <c r="BZ98" i="4"/>
  <c r="CX98" i="4" s="1"/>
  <c r="DY98" i="4"/>
  <c r="DC102" i="4"/>
  <c r="BL143" i="4"/>
  <c r="BT143" i="4"/>
  <c r="CZ118" i="4"/>
  <c r="CF143" i="4"/>
  <c r="DD108" i="4"/>
  <c r="CF118" i="4"/>
  <c r="CF139" i="4" s="1"/>
  <c r="CF149" i="4" s="1"/>
  <c r="CA108" i="4"/>
  <c r="DX109" i="4"/>
  <c r="BZ109" i="4"/>
  <c r="CX109" i="4" s="1"/>
  <c r="BC110" i="4"/>
  <c r="DX110" i="4" s="1"/>
  <c r="BV113" i="4"/>
  <c r="BC113" i="4" s="1"/>
  <c r="AE113" i="4"/>
  <c r="BT118" i="4"/>
  <c r="DO137" i="4"/>
  <c r="P141" i="4"/>
  <c r="P148" i="4" s="1"/>
  <c r="DH120" i="4"/>
  <c r="CK137" i="4"/>
  <c r="CK139" i="4" s="1"/>
  <c r="CK149" i="4" s="1"/>
  <c r="BF137" i="4"/>
  <c r="CI142" i="4"/>
  <c r="CI148" i="4" s="1"/>
  <c r="CI149" i="4" s="1"/>
  <c r="CA123" i="4"/>
  <c r="DG123" i="4"/>
  <c r="DG137" i="4" s="1"/>
  <c r="DY128" i="4"/>
  <c r="BZ129" i="4"/>
  <c r="CX129" i="4" s="1"/>
  <c r="DA130" i="4"/>
  <c r="CY130" i="4" s="1"/>
  <c r="CA130" i="4"/>
  <c r="DY136" i="4"/>
  <c r="AL148" i="4"/>
  <c r="CG148" i="4"/>
  <c r="CG149" i="4" s="1"/>
  <c r="CQ148" i="4"/>
  <c r="BM147" i="4"/>
  <c r="BU147" i="4"/>
  <c r="DH147" i="4"/>
  <c r="CY85" i="4"/>
  <c r="AT102" i="4"/>
  <c r="CT143" i="4"/>
  <c r="CT148" i="4" s="1"/>
  <c r="CT118" i="4"/>
  <c r="CT139" i="4" s="1"/>
  <c r="CT149" i="4" s="1"/>
  <c r="DR103" i="4"/>
  <c r="DF143" i="4"/>
  <c r="DF118" i="4"/>
  <c r="DN143" i="4"/>
  <c r="AG143" i="4"/>
  <c r="AG118" i="4"/>
  <c r="G109" i="4"/>
  <c r="BC111" i="4"/>
  <c r="BC112" i="4"/>
  <c r="DX112" i="4" s="1"/>
  <c r="BZ117" i="4"/>
  <c r="CX117" i="4" s="1"/>
  <c r="BL118" i="4"/>
  <c r="DN118" i="4"/>
  <c r="BD137" i="4"/>
  <c r="DD137" i="4"/>
  <c r="AE120" i="4"/>
  <c r="CA121" i="4"/>
  <c r="CH137" i="4"/>
  <c r="CH139" i="4" s="1"/>
  <c r="CH149" i="4" s="1"/>
  <c r="G122" i="4"/>
  <c r="BK122" i="4"/>
  <c r="DH122" i="4"/>
  <c r="CY122" i="4" s="1"/>
  <c r="DY122" i="4" s="1"/>
  <c r="DT123" i="4"/>
  <c r="BX123" i="4"/>
  <c r="CY124" i="4"/>
  <c r="DY124" i="4" s="1"/>
  <c r="CA125" i="4"/>
  <c r="DO126" i="4"/>
  <c r="DO142" i="4" s="1"/>
  <c r="CQ142" i="4"/>
  <c r="CQ137" i="4"/>
  <c r="AM137" i="4"/>
  <c r="AM139" i="4" s="1"/>
  <c r="BP102" i="4"/>
  <c r="BJ143" i="4"/>
  <c r="BR143" i="4"/>
  <c r="BR118" i="4"/>
  <c r="DG143" i="4"/>
  <c r="DG118" i="4"/>
  <c r="G106" i="4"/>
  <c r="BV106" i="4"/>
  <c r="BC106" i="4" s="1"/>
  <c r="DX106" i="4" s="1"/>
  <c r="DU107" i="4"/>
  <c r="DU143" i="4" s="1"/>
  <c r="CW143" i="4"/>
  <c r="CA107" i="4"/>
  <c r="CW118" i="4"/>
  <c r="AD108" i="4"/>
  <c r="BB108" i="4" s="1"/>
  <c r="DX108" i="4"/>
  <c r="AE117" i="4"/>
  <c r="AE118" i="4" s="1"/>
  <c r="BV117" i="4"/>
  <c r="BE137" i="4"/>
  <c r="BN137" i="4"/>
  <c r="BV137" i="4"/>
  <c r="AN148" i="4"/>
  <c r="AE121" i="4"/>
  <c r="BC121" i="4"/>
  <c r="DB141" i="4"/>
  <c r="DB148" i="4" s="1"/>
  <c r="DB137" i="4"/>
  <c r="BL122" i="4"/>
  <c r="P137" i="4"/>
  <c r="AN137" i="4"/>
  <c r="AN139" i="4" s="1"/>
  <c r="AN149" i="4" s="1"/>
  <c r="AV148" i="4"/>
  <c r="AV147" i="4"/>
  <c r="AV102" i="4"/>
  <c r="AV139" i="4" s="1"/>
  <c r="AV149" i="4" s="1"/>
  <c r="AD98" i="4"/>
  <c r="BB98" i="4" s="1"/>
  <c r="CQ102" i="4"/>
  <c r="BK143" i="4"/>
  <c r="BS143" i="4"/>
  <c r="BS148" i="4" s="1"/>
  <c r="DH143" i="4"/>
  <c r="DH118" i="4"/>
  <c r="DP143" i="4"/>
  <c r="DP118" i="4"/>
  <c r="AD104" i="4"/>
  <c r="BB104" i="4" s="1"/>
  <c r="DR104" i="4"/>
  <c r="CA104" i="4"/>
  <c r="Z143" i="4"/>
  <c r="Z118" i="4"/>
  <c r="Z139" i="4" s="1"/>
  <c r="Z149" i="4" s="1"/>
  <c r="G105" i="4"/>
  <c r="DY105" i="4"/>
  <c r="BY109" i="4"/>
  <c r="BS118" i="4"/>
  <c r="BO137" i="4"/>
  <c r="BK120" i="4"/>
  <c r="BC120" i="4" s="1"/>
  <c r="O141" i="4"/>
  <c r="O148" i="4" s="1"/>
  <c r="G120" i="4"/>
  <c r="BZ120" i="4" s="1"/>
  <c r="CX120" i="4" s="1"/>
  <c r="DG120" i="4"/>
  <c r="DG141" i="4" s="1"/>
  <c r="O137" i="4"/>
  <c r="BL120" i="4"/>
  <c r="BT141" i="4"/>
  <c r="DT122" i="4"/>
  <c r="DT142" i="4" s="1"/>
  <c r="BX122" i="4"/>
  <c r="BX142" i="4" s="1"/>
  <c r="AD125" i="4"/>
  <c r="BB125" i="4" s="1"/>
  <c r="DF125" i="4"/>
  <c r="AO137" i="4"/>
  <c r="AK148" i="4"/>
  <c r="AX143" i="4"/>
  <c r="AX118" i="4"/>
  <c r="AX139" i="4" s="1"/>
  <c r="AX149" i="4" s="1"/>
  <c r="BI143" i="4"/>
  <c r="BQ143" i="4"/>
  <c r="DD143" i="4"/>
  <c r="DD148" i="4" s="1"/>
  <c r="DL143" i="4"/>
  <c r="CY106" i="4"/>
  <c r="DY106" i="4" s="1"/>
  <c r="AC143" i="4"/>
  <c r="BC109" i="4"/>
  <c r="DX115" i="4"/>
  <c r="BI118" i="4"/>
  <c r="BS137" i="4"/>
  <c r="DA141" i="4"/>
  <c r="DL141" i="4"/>
  <c r="DI121" i="4"/>
  <c r="BM121" i="4"/>
  <c r="CR137" i="4"/>
  <c r="DG121" i="4"/>
  <c r="AZ142" i="4"/>
  <c r="AZ137" i="4"/>
  <c r="BK123" i="4"/>
  <c r="BK142" i="4" s="1"/>
  <c r="AE123" i="4"/>
  <c r="BY124" i="4"/>
  <c r="BC124" i="4" s="1"/>
  <c r="DX124" i="4" s="1"/>
  <c r="DY129" i="4"/>
  <c r="CY133" i="4"/>
  <c r="BE136" i="4"/>
  <c r="BC136" i="4" s="1"/>
  <c r="DX136" i="4" s="1"/>
  <c r="AJ148" i="4"/>
  <c r="AU148" i="4"/>
  <c r="BK147" i="4"/>
  <c r="BS147" i="4"/>
  <c r="DE147" i="4"/>
  <c r="DM147" i="4"/>
  <c r="BF143" i="4"/>
  <c r="BF118" i="4"/>
  <c r="BN143" i="4"/>
  <c r="BN118" i="4"/>
  <c r="BV103" i="4"/>
  <c r="CZ143" i="4"/>
  <c r="CZ148" i="4" s="1"/>
  <c r="DI143" i="4"/>
  <c r="DQ143" i="4"/>
  <c r="BY107" i="4"/>
  <c r="DB143" i="4"/>
  <c r="DB118" i="4"/>
  <c r="CA116" i="4"/>
  <c r="G118" i="4"/>
  <c r="DW118" i="4" s="1"/>
  <c r="DE137" i="4"/>
  <c r="U137" i="4"/>
  <c r="BN141" i="4"/>
  <c r="BV141" i="4"/>
  <c r="CK141" i="4"/>
  <c r="CK148" i="4" s="1"/>
  <c r="DC148" i="4"/>
  <c r="CR142" i="4"/>
  <c r="CR148" i="4" s="1"/>
  <c r="DP123" i="4"/>
  <c r="DP142" i="4" s="1"/>
  <c r="BP125" i="4"/>
  <c r="T137" i="4"/>
  <c r="AD129" i="4"/>
  <c r="BB129" i="4" s="1"/>
  <c r="AD131" i="4"/>
  <c r="BB131" i="4" s="1"/>
  <c r="AG137" i="4"/>
  <c r="AM142" i="4"/>
  <c r="AM148" i="4" s="1"/>
  <c r="DJ143" i="4"/>
  <c r="DJ118" i="4"/>
  <c r="BI137" i="4"/>
  <c r="BQ137" i="4"/>
  <c r="BZ119" i="4"/>
  <c r="CX119" i="4" s="1"/>
  <c r="DN137" i="4"/>
  <c r="BE141" i="4"/>
  <c r="BO141" i="4"/>
  <c r="BW148" i="4"/>
  <c r="DR141" i="4"/>
  <c r="BA137" i="4"/>
  <c r="BC123" i="4"/>
  <c r="CW137" i="4"/>
  <c r="CW142" i="4"/>
  <c r="CW148" i="4" s="1"/>
  <c r="BY125" i="4"/>
  <c r="Z148" i="4"/>
  <c r="BP141" i="4"/>
  <c r="BP148" i="4" s="1"/>
  <c r="DC143" i="4"/>
  <c r="DK143" i="4"/>
  <c r="DS143" i="4"/>
  <c r="I143" i="4"/>
  <c r="DA107" i="4"/>
  <c r="DA118" i="4" s="1"/>
  <c r="G107" i="4"/>
  <c r="DW107" i="4" s="1"/>
  <c r="I118" i="4"/>
  <c r="BQ118" i="4"/>
  <c r="AD119" i="4"/>
  <c r="BB119" i="4" s="1"/>
  <c r="BG141" i="4"/>
  <c r="DJ141" i="4"/>
  <c r="DS141" i="4"/>
  <c r="CY127" i="4"/>
  <c r="DY127" i="4" s="1"/>
  <c r="AD128" i="4"/>
  <c r="BB128" i="4" s="1"/>
  <c r="DY133" i="4"/>
  <c r="BZ136" i="4"/>
  <c r="CX136" i="4" s="1"/>
  <c r="CV148" i="4"/>
  <c r="DF121" i="4"/>
  <c r="CY121" i="4" s="1"/>
  <c r="BJ121" i="4"/>
  <c r="BJ137" i="4" s="1"/>
  <c r="CJ142" i="4"/>
  <c r="CJ148" i="4" s="1"/>
  <c r="DH123" i="4"/>
  <c r="AU137" i="4"/>
  <c r="J148" i="4"/>
  <c r="S148" i="4"/>
  <c r="AA148" i="4"/>
  <c r="AI148" i="4"/>
  <c r="AI149" i="4" s="1"/>
  <c r="AZ148" i="4"/>
  <c r="CF148" i="4"/>
  <c r="BC135" i="4"/>
  <c r="DX135" i="4" s="1"/>
  <c r="N142" i="4"/>
  <c r="N148" i="4" s="1"/>
  <c r="CA142" i="4"/>
  <c r="I148" i="4"/>
  <c r="Y148" i="4"/>
  <c r="Y149" i="4" s="1"/>
  <c r="AH148" i="4"/>
  <c r="AH149" i="4" s="1"/>
  <c r="AP148" i="4"/>
  <c r="AX148" i="4"/>
  <c r="CD148" i="4"/>
  <c r="CL148" i="4"/>
  <c r="CA146" i="4"/>
  <c r="CE148" i="4"/>
  <c r="CE149" i="4" s="1"/>
  <c r="CM148" i="4"/>
  <c r="CU148" i="4"/>
  <c r="AD199" i="2" l="1"/>
  <c r="AD204" i="2" s="1"/>
  <c r="AC199" i="2"/>
  <c r="AC204" i="2" s="1"/>
  <c r="AM149" i="4"/>
  <c r="BZ90" i="4"/>
  <c r="CX90" i="4" s="1"/>
  <c r="BC142" i="4"/>
  <c r="DY38" i="4"/>
  <c r="DX144" i="4"/>
  <c r="AD144" i="4"/>
  <c r="BB144" i="4" s="1"/>
  <c r="CS149" i="4"/>
  <c r="AW149" i="4"/>
  <c r="BR148" i="4"/>
  <c r="BR149" i="4" s="1"/>
  <c r="AO149" i="4"/>
  <c r="BS149" i="4"/>
  <c r="AD118" i="4"/>
  <c r="BB118" i="4" s="1"/>
  <c r="DW93" i="4"/>
  <c r="BZ93" i="4"/>
  <c r="CX93" i="4" s="1"/>
  <c r="DY116" i="4"/>
  <c r="BZ116" i="4"/>
  <c r="CX116" i="4" s="1"/>
  <c r="AD123" i="4"/>
  <c r="BB123" i="4" s="1"/>
  <c r="DX123" i="4"/>
  <c r="DL148" i="4"/>
  <c r="DU118" i="4"/>
  <c r="AD84" i="4"/>
  <c r="BB84" i="4" s="1"/>
  <c r="DX84" i="4"/>
  <c r="BO78" i="4"/>
  <c r="BO139" i="4" s="1"/>
  <c r="AQ149" i="4"/>
  <c r="BZ108" i="4"/>
  <c r="CX108" i="4" s="1"/>
  <c r="DE142" i="4"/>
  <c r="DE148" i="4" s="1"/>
  <c r="CY33" i="4"/>
  <c r="DY33" i="4" s="1"/>
  <c r="DW32" i="4"/>
  <c r="AD32" i="4"/>
  <c r="BB32" i="4" s="1"/>
  <c r="BC40" i="4"/>
  <c r="DX40" i="4" s="1"/>
  <c r="DO147" i="4"/>
  <c r="N149" i="4"/>
  <c r="AD42" i="4"/>
  <c r="BB42" i="4" s="1"/>
  <c r="DX42" i="4"/>
  <c r="DJ148" i="4"/>
  <c r="BY137" i="4"/>
  <c r="DG148" i="4"/>
  <c r="BZ125" i="4"/>
  <c r="CX125" i="4" s="1"/>
  <c r="DY125" i="4"/>
  <c r="BZ121" i="4"/>
  <c r="CX121" i="4" s="1"/>
  <c r="DY121" i="4"/>
  <c r="R149" i="4"/>
  <c r="AD130" i="4"/>
  <c r="BB130" i="4" s="1"/>
  <c r="DX130" i="4"/>
  <c r="BO145" i="4"/>
  <c r="BO148" i="4" s="1"/>
  <c r="BY142" i="4"/>
  <c r="DQ139" i="4"/>
  <c r="BZ126" i="4"/>
  <c r="CX126" i="4" s="1"/>
  <c r="AC139" i="4"/>
  <c r="AC149" i="4" s="1"/>
  <c r="AD70" i="4"/>
  <c r="BB70" i="4" s="1"/>
  <c r="DX70" i="4"/>
  <c r="DH142" i="4"/>
  <c r="CA143" i="4"/>
  <c r="DG142" i="4"/>
  <c r="BE102" i="4"/>
  <c r="BE147" i="4"/>
  <c r="DY60" i="4"/>
  <c r="BZ60" i="4"/>
  <c r="CX60" i="4" s="1"/>
  <c r="DP146" i="4"/>
  <c r="AC148" i="4"/>
  <c r="AD69" i="4"/>
  <c r="BB69" i="4" s="1"/>
  <c r="BZ40" i="4"/>
  <c r="CX40" i="4" s="1"/>
  <c r="DY40" i="4"/>
  <c r="AD75" i="4"/>
  <c r="BB75" i="4" s="1"/>
  <c r="DX75" i="4"/>
  <c r="CY43" i="4"/>
  <c r="DY43" i="4" s="1"/>
  <c r="BQ139" i="4"/>
  <c r="BQ149" i="4" s="1"/>
  <c r="BZ12" i="4"/>
  <c r="CX12" i="4" s="1"/>
  <c r="DY12" i="4"/>
  <c r="CA37" i="4"/>
  <c r="BZ4" i="4"/>
  <c r="CX4" i="4" s="1"/>
  <c r="DY4" i="4"/>
  <c r="DX95" i="4"/>
  <c r="AD95" i="4"/>
  <c r="BB95" i="4" s="1"/>
  <c r="CA141" i="4"/>
  <c r="CY40" i="4"/>
  <c r="DE37" i="4"/>
  <c r="DE139" i="4" s="1"/>
  <c r="DL37" i="4"/>
  <c r="BV143" i="4"/>
  <c r="BV148" i="4" s="1"/>
  <c r="BV118" i="4"/>
  <c r="BV139" i="4" s="1"/>
  <c r="BV149" i="4" s="1"/>
  <c r="DW105" i="4"/>
  <c r="BZ105" i="4"/>
  <c r="CX105" i="4" s="1"/>
  <c r="DW40" i="4"/>
  <c r="AD40" i="4"/>
  <c r="BB40" i="4" s="1"/>
  <c r="DB149" i="4"/>
  <c r="BJ139" i="4"/>
  <c r="X148" i="4"/>
  <c r="X149" i="4" s="1"/>
  <c r="AD90" i="4"/>
  <c r="BB90" i="4" s="1"/>
  <c r="DX90" i="4"/>
  <c r="CY107" i="4"/>
  <c r="BC46" i="4"/>
  <c r="DX46" i="4" s="1"/>
  <c r="BC122" i="4"/>
  <c r="DX122" i="4" s="1"/>
  <c r="DG139" i="4"/>
  <c r="DG149" i="4" s="1"/>
  <c r="AD46" i="4"/>
  <c r="BB46" i="4" s="1"/>
  <c r="BZ146" i="4"/>
  <c r="CX146" i="4" s="1"/>
  <c r="DS148" i="4"/>
  <c r="DI141" i="4"/>
  <c r="DI148" i="4" s="1"/>
  <c r="CW139" i="4"/>
  <c r="CW149" i="4" s="1"/>
  <c r="BT148" i="4"/>
  <c r="DF137" i="4"/>
  <c r="BZ104" i="4"/>
  <c r="CX104" i="4" s="1"/>
  <c r="DY104" i="4"/>
  <c r="DF141" i="4"/>
  <c r="CR149" i="4"/>
  <c r="DY85" i="4"/>
  <c r="BZ85" i="4"/>
  <c r="CX85" i="4" s="1"/>
  <c r="DN145" i="4"/>
  <c r="DN148" i="4" s="1"/>
  <c r="DY14" i="4"/>
  <c r="BZ14" i="4"/>
  <c r="CX14" i="4" s="1"/>
  <c r="CN149" i="4"/>
  <c r="AE78" i="4"/>
  <c r="BY147" i="4"/>
  <c r="BY102" i="4"/>
  <c r="BU78" i="4"/>
  <c r="BU139" i="4" s="1"/>
  <c r="BU149" i="4" s="1"/>
  <c r="DI139" i="4"/>
  <c r="DI149" i="4" s="1"/>
  <c r="BX137" i="4"/>
  <c r="DA144" i="4"/>
  <c r="DN102" i="4"/>
  <c r="AD16" i="4"/>
  <c r="BB16" i="4" s="1"/>
  <c r="BJ145" i="4"/>
  <c r="BC145" i="4" s="1"/>
  <c r="CY70" i="4"/>
  <c r="DY70" i="4" s="1"/>
  <c r="CY120" i="4"/>
  <c r="DY120" i="4" s="1"/>
  <c r="CA137" i="4"/>
  <c r="BC125" i="4"/>
  <c r="DX125" i="4" s="1"/>
  <c r="BY143" i="4"/>
  <c r="CY126" i="4"/>
  <c r="DY126" i="4" s="1"/>
  <c r="BL141" i="4"/>
  <c r="BL148" i="4" s="1"/>
  <c r="BL137" i="4"/>
  <c r="BJ141" i="4"/>
  <c r="DO118" i="4"/>
  <c r="CY108" i="4"/>
  <c r="DY108" i="4" s="1"/>
  <c r="CJ149" i="4"/>
  <c r="BZ113" i="4"/>
  <c r="CX113" i="4" s="1"/>
  <c r="DY113" i="4"/>
  <c r="O139" i="4"/>
  <c r="O149" i="4" s="1"/>
  <c r="AD134" i="4"/>
  <c r="BB134" i="4" s="1"/>
  <c r="DX134" i="4"/>
  <c r="DI145" i="4"/>
  <c r="DX87" i="4"/>
  <c r="AD87" i="4"/>
  <c r="BB87" i="4" s="1"/>
  <c r="I139" i="4"/>
  <c r="I149" i="4" s="1"/>
  <c r="CC139" i="4"/>
  <c r="AE145" i="4"/>
  <c r="G147" i="4"/>
  <c r="DW147" i="4" s="1"/>
  <c r="DW79" i="4"/>
  <c r="G102" i="4"/>
  <c r="DW102" i="4" s="1"/>
  <c r="AD79" i="4"/>
  <c r="BB79" i="4" s="1"/>
  <c r="DU78" i="4"/>
  <c r="DF145" i="4"/>
  <c r="DF78" i="4"/>
  <c r="DF139" i="4" s="1"/>
  <c r="CB149" i="4"/>
  <c r="CM149" i="4"/>
  <c r="BE146" i="4"/>
  <c r="BC146" i="4" s="1"/>
  <c r="CA118" i="4"/>
  <c r="BR145" i="4"/>
  <c r="AB149" i="4"/>
  <c r="BC16" i="4"/>
  <c r="DX16" i="4" s="1"/>
  <c r="BX148" i="4"/>
  <c r="CP147" i="4"/>
  <c r="CP148" i="4" s="1"/>
  <c r="CP102" i="4"/>
  <c r="CP139" i="4" s="1"/>
  <c r="CP149" i="4" s="1"/>
  <c r="CA86" i="4"/>
  <c r="AD105" i="4"/>
  <c r="BB105" i="4" s="1"/>
  <c r="AE37" i="4"/>
  <c r="BP37" i="4"/>
  <c r="BP139" i="4" s="1"/>
  <c r="BP149" i="4" s="1"/>
  <c r="DN147" i="4"/>
  <c r="DM141" i="4"/>
  <c r="DM148" i="4" s="1"/>
  <c r="G141" i="4"/>
  <c r="G137" i="4"/>
  <c r="DW137" i="4" s="1"/>
  <c r="DW120" i="4"/>
  <c r="AD120" i="4"/>
  <c r="BB120" i="4" s="1"/>
  <c r="AE137" i="4"/>
  <c r="DX120" i="4"/>
  <c r="AE141" i="4"/>
  <c r="DR143" i="4"/>
  <c r="DR148" i="4" s="1"/>
  <c r="DR118" i="4"/>
  <c r="DR139" i="4" s="1"/>
  <c r="DH141" i="4"/>
  <c r="DH137" i="4"/>
  <c r="DH139" i="4" s="1"/>
  <c r="BC103" i="4"/>
  <c r="BL139" i="4"/>
  <c r="DU137" i="4"/>
  <c r="BD118" i="4"/>
  <c r="BD139" i="4" s="1"/>
  <c r="DS149" i="4"/>
  <c r="BG139" i="4"/>
  <c r="BG149" i="4" s="1"/>
  <c r="U149" i="4"/>
  <c r="BK141" i="4"/>
  <c r="BK148" i="4" s="1"/>
  <c r="BK137" i="4"/>
  <c r="BD143" i="4"/>
  <c r="G145" i="4"/>
  <c r="DW145" i="4" s="1"/>
  <c r="DW135" i="4"/>
  <c r="BZ135" i="4"/>
  <c r="CX135" i="4" s="1"/>
  <c r="BC84" i="4"/>
  <c r="AD59" i="4"/>
  <c r="BB59" i="4" s="1"/>
  <c r="DX59" i="4"/>
  <c r="DX58" i="4"/>
  <c r="AD58" i="4"/>
  <c r="BB58" i="4" s="1"/>
  <c r="AT149" i="4"/>
  <c r="DP148" i="4"/>
  <c r="CC147" i="4"/>
  <c r="CC148" i="4" s="1"/>
  <c r="DA79" i="4"/>
  <c r="CC102" i="4"/>
  <c r="CA79" i="4"/>
  <c r="DU146" i="4"/>
  <c r="DU148" i="4" s="1"/>
  <c r="DU37" i="4"/>
  <c r="DU139" i="4" s="1"/>
  <c r="AD100" i="4"/>
  <c r="BB100" i="4" s="1"/>
  <c r="DX100" i="4"/>
  <c r="BZ78" i="4"/>
  <c r="CX78" i="4" s="1"/>
  <c r="CA145" i="4"/>
  <c r="BN148" i="4"/>
  <c r="BM137" i="4"/>
  <c r="BM139" i="4" s="1"/>
  <c r="BM149" i="4" s="1"/>
  <c r="DQ145" i="4"/>
  <c r="DQ148" i="4" s="1"/>
  <c r="DT139" i="4"/>
  <c r="DT149" i="4" s="1"/>
  <c r="AU139" i="4"/>
  <c r="AU149" i="4" s="1"/>
  <c r="BE37" i="4"/>
  <c r="BE139" i="4" s="1"/>
  <c r="AD85" i="4"/>
  <c r="BB85" i="4" s="1"/>
  <c r="DX85" i="4"/>
  <c r="AL139" i="4"/>
  <c r="AL149" i="4" s="1"/>
  <c r="DW25" i="4"/>
  <c r="AD25" i="4"/>
  <c r="BB25" i="4" s="1"/>
  <c r="BZ42" i="4"/>
  <c r="CX42" i="4" s="1"/>
  <c r="AD24" i="4"/>
  <c r="BB24" i="4" s="1"/>
  <c r="DX24" i="4"/>
  <c r="BN139" i="4"/>
  <c r="BN149" i="4" s="1"/>
  <c r="BZ46" i="4"/>
  <c r="CX46" i="4" s="1"/>
  <c r="DY46" i="4"/>
  <c r="BG148" i="4"/>
  <c r="G143" i="4"/>
  <c r="DW143" i="4" s="1"/>
  <c r="CY123" i="4"/>
  <c r="DY123" i="4" s="1"/>
  <c r="DW122" i="4"/>
  <c r="AD122" i="4"/>
  <c r="BB122" i="4" s="1"/>
  <c r="BZ122" i="4"/>
  <c r="CX122" i="4" s="1"/>
  <c r="DY130" i="4"/>
  <c r="BZ130" i="4"/>
  <c r="CX130" i="4" s="1"/>
  <c r="AD113" i="4"/>
  <c r="BB113" i="4" s="1"/>
  <c r="DX113" i="4"/>
  <c r="DY134" i="4"/>
  <c r="AE143" i="4"/>
  <c r="DK148" i="4"/>
  <c r="AP149" i="4"/>
  <c r="AD111" i="4"/>
  <c r="BB111" i="4" s="1"/>
  <c r="DX111" i="4"/>
  <c r="CA144" i="4"/>
  <c r="AA149" i="4"/>
  <c r="BY78" i="4"/>
  <c r="AD135" i="4"/>
  <c r="BB135" i="4" s="1"/>
  <c r="BX139" i="4"/>
  <c r="AE102" i="4"/>
  <c r="BZ114" i="4"/>
  <c r="CX114" i="4" s="1"/>
  <c r="DY114" i="4"/>
  <c r="DY94" i="4"/>
  <c r="BZ94" i="4"/>
  <c r="CX94" i="4" s="1"/>
  <c r="DN139" i="4"/>
  <c r="DJ139" i="4"/>
  <c r="DJ149" i="4" s="1"/>
  <c r="DA37" i="4"/>
  <c r="BF139" i="4"/>
  <c r="BF149" i="4" s="1"/>
  <c r="DL78" i="4"/>
  <c r="DD139" i="4"/>
  <c r="DD149" i="4" s="1"/>
  <c r="AE146" i="4"/>
  <c r="AE142" i="4"/>
  <c r="BZ8" i="4"/>
  <c r="CX8" i="4" s="1"/>
  <c r="DY8" i="4"/>
  <c r="BZ6" i="4"/>
  <c r="CX6" i="4" s="1"/>
  <c r="DY6" i="4"/>
  <c r="DK78" i="4"/>
  <c r="DK139" i="4" s="1"/>
  <c r="AD61" i="4"/>
  <c r="BB61" i="4" s="1"/>
  <c r="DW61" i="4"/>
  <c r="DM139" i="4"/>
  <c r="CY103" i="4"/>
  <c r="CY42" i="4"/>
  <c r="DY42" i="4" s="1"/>
  <c r="DO146" i="4"/>
  <c r="DO148" i="4" s="1"/>
  <c r="DO37" i="4"/>
  <c r="DO139" i="4" s="1"/>
  <c r="DX18" i="4"/>
  <c r="AD18" i="4"/>
  <c r="BB18" i="4" s="1"/>
  <c r="BC102" i="4"/>
  <c r="BM148" i="4"/>
  <c r="DX77" i="4"/>
  <c r="AD77" i="4"/>
  <c r="BB77" i="4" s="1"/>
  <c r="DY24" i="4"/>
  <c r="BZ24" i="4"/>
  <c r="CX24" i="4" s="1"/>
  <c r="CQ139" i="4"/>
  <c r="CQ149" i="4" s="1"/>
  <c r="G139" i="4"/>
  <c r="DW37" i="4"/>
  <c r="AD121" i="4"/>
  <c r="BB121" i="4" s="1"/>
  <c r="DX121" i="4"/>
  <c r="AD117" i="4"/>
  <c r="BB117" i="4" s="1"/>
  <c r="DX117" i="4"/>
  <c r="DW106" i="4"/>
  <c r="AD106" i="4"/>
  <c r="BB106" i="4" s="1"/>
  <c r="DW109" i="4"/>
  <c r="AD109" i="4"/>
  <c r="BB109" i="4" s="1"/>
  <c r="BZ123" i="4"/>
  <c r="CX123" i="4" s="1"/>
  <c r="DW31" i="4"/>
  <c r="BZ31" i="4"/>
  <c r="CX31" i="4" s="1"/>
  <c r="AD31" i="4"/>
  <c r="BB31" i="4" s="1"/>
  <c r="DC139" i="4"/>
  <c r="DC149" i="4" s="1"/>
  <c r="BI142" i="4"/>
  <c r="BI148" i="4" s="1"/>
  <c r="BI149" i="4" s="1"/>
  <c r="BC33" i="4"/>
  <c r="DX33" i="4" s="1"/>
  <c r="BY146" i="4"/>
  <c r="BY37" i="4"/>
  <c r="BC4" i="4"/>
  <c r="CZ139" i="4"/>
  <c r="CZ149" i="4" s="1"/>
  <c r="CY144" i="4"/>
  <c r="DY119" i="4"/>
  <c r="BZ107" i="4"/>
  <c r="CX107" i="4" s="1"/>
  <c r="DY107" i="4"/>
  <c r="DU147" i="4"/>
  <c r="DU102" i="4"/>
  <c r="T139" i="4"/>
  <c r="T149" i="4" s="1"/>
  <c r="AJ149" i="4"/>
  <c r="BH139" i="4"/>
  <c r="BH149" i="4" s="1"/>
  <c r="AG139" i="4"/>
  <c r="AG149" i="4" s="1"/>
  <c r="AE147" i="4"/>
  <c r="AK149" i="4"/>
  <c r="BC147" i="4"/>
  <c r="DP139" i="4"/>
  <c r="BZ61" i="4"/>
  <c r="CX61" i="4" s="1"/>
  <c r="DY61" i="4"/>
  <c r="DA146" i="4"/>
  <c r="CY146" i="4" s="1"/>
  <c r="DY146" i="4" s="1"/>
  <c r="BY118" i="4"/>
  <c r="DY44" i="4"/>
  <c r="BZ44" i="4"/>
  <c r="CX44" i="4" s="1"/>
  <c r="G142" i="4"/>
  <c r="DW142" i="4" s="1"/>
  <c r="DW15" i="4"/>
  <c r="BZ15" i="4"/>
  <c r="CX15" i="4" s="1"/>
  <c r="AD15" i="4"/>
  <c r="BB15" i="4" s="1"/>
  <c r="BT139" i="4"/>
  <c r="DI78" i="4"/>
  <c r="CY90" i="4"/>
  <c r="DY90" i="4" s="1"/>
  <c r="BK139" i="4"/>
  <c r="BK149" i="4" s="1"/>
  <c r="DR149" i="4" l="1"/>
  <c r="DA139" i="4"/>
  <c r="CY145" i="4"/>
  <c r="DY145" i="4" s="1"/>
  <c r="DK149" i="4"/>
  <c r="BZ86" i="4"/>
  <c r="CX86" i="4" s="1"/>
  <c r="DY86" i="4"/>
  <c r="BJ148" i="4"/>
  <c r="BC141" i="4"/>
  <c r="DX141" i="4" s="1"/>
  <c r="BZ141" i="4"/>
  <c r="CX141" i="4" s="1"/>
  <c r="DP149" i="4"/>
  <c r="DO149" i="4"/>
  <c r="AD102" i="4"/>
  <c r="BB102" i="4" s="1"/>
  <c r="DX102" i="4"/>
  <c r="DH148" i="4"/>
  <c r="DH149" i="4" s="1"/>
  <c r="BC78" i="4"/>
  <c r="DX78" i="4" s="1"/>
  <c r="CY143" i="4"/>
  <c r="DY143" i="4" s="1"/>
  <c r="BC37" i="4"/>
  <c r="DX4" i="4"/>
  <c r="DX145" i="4"/>
  <c r="AD145" i="4"/>
  <c r="BB145" i="4" s="1"/>
  <c r="AD143" i="4"/>
  <c r="BB143" i="4" s="1"/>
  <c r="CY118" i="4"/>
  <c r="DY118" i="4" s="1"/>
  <c r="DY103" i="4"/>
  <c r="DM149" i="4"/>
  <c r="DX142" i="4"/>
  <c r="AD142" i="4"/>
  <c r="BB142" i="4" s="1"/>
  <c r="DL139" i="4"/>
  <c r="DL149" i="4" s="1"/>
  <c r="BZ37" i="4"/>
  <c r="CX37" i="4" s="1"/>
  <c r="CY142" i="4"/>
  <c r="DY142" i="4" s="1"/>
  <c r="G148" i="4"/>
  <c r="DW148" i="4" s="1"/>
  <c r="DW141" i="4"/>
  <c r="BZ142" i="4"/>
  <c r="CX142" i="4" s="1"/>
  <c r="CY78" i="4"/>
  <c r="DY78" i="4" s="1"/>
  <c r="BY139" i="4"/>
  <c r="BY149" i="4" s="1"/>
  <c r="BC143" i="4"/>
  <c r="DX143" i="4" s="1"/>
  <c r="BD148" i="4"/>
  <c r="BD149" i="4" s="1"/>
  <c r="AD147" i="4"/>
  <c r="BB147" i="4" s="1"/>
  <c r="DX147" i="4"/>
  <c r="DN149" i="4"/>
  <c r="BZ145" i="4"/>
  <c r="CX145" i="4" s="1"/>
  <c r="AD146" i="4"/>
  <c r="BB146" i="4" s="1"/>
  <c r="DX146" i="4"/>
  <c r="DY144" i="4"/>
  <c r="BZ144" i="4"/>
  <c r="CX144" i="4" s="1"/>
  <c r="BE148" i="4"/>
  <c r="BE149" i="4"/>
  <c r="DA147" i="4"/>
  <c r="CY147" i="4" s="1"/>
  <c r="DA102" i="4"/>
  <c r="CY102" i="4" s="1"/>
  <c r="CY79" i="4"/>
  <c r="BL149" i="4"/>
  <c r="DX137" i="4"/>
  <c r="AD137" i="4"/>
  <c r="BB137" i="4" s="1"/>
  <c r="AE139" i="4"/>
  <c r="DX37" i="4"/>
  <c r="AD37" i="4"/>
  <c r="BB37" i="4" s="1"/>
  <c r="AD78" i="4"/>
  <c r="BB78" i="4" s="1"/>
  <c r="DF148" i="4"/>
  <c r="DF149" i="4" s="1"/>
  <c r="CY137" i="4"/>
  <c r="DY137" i="4" s="1"/>
  <c r="DE149" i="4"/>
  <c r="DQ149" i="4"/>
  <c r="BC137" i="4"/>
  <c r="DU149" i="4"/>
  <c r="BO149" i="4"/>
  <c r="CC149" i="4"/>
  <c r="CA102" i="4"/>
  <c r="BZ79" i="4"/>
  <c r="CX79" i="4" s="1"/>
  <c r="DY79" i="4"/>
  <c r="AE148" i="4"/>
  <c r="AD141" i="4"/>
  <c r="BB141" i="4" s="1"/>
  <c r="BJ149" i="4"/>
  <c r="BT149" i="4"/>
  <c r="G149" i="4"/>
  <c r="DW139" i="4"/>
  <c r="CA147" i="4"/>
  <c r="BC118" i="4"/>
  <c r="DX118" i="4" s="1"/>
  <c r="DX103" i="4"/>
  <c r="BZ118" i="4"/>
  <c r="CX118" i="4" s="1"/>
  <c r="BZ137" i="4"/>
  <c r="CX137" i="4" s="1"/>
  <c r="BZ143" i="4"/>
  <c r="CX143" i="4" s="1"/>
  <c r="BY148" i="4"/>
  <c r="CY141" i="4"/>
  <c r="CY37" i="4"/>
  <c r="DY37" i="4" s="1"/>
  <c r="CY148" i="4" l="1"/>
  <c r="AD148" i="4"/>
  <c r="BB148" i="4" s="1"/>
  <c r="AD139" i="4"/>
  <c r="BB139" i="4" s="1"/>
  <c r="AE149" i="4"/>
  <c r="BC139" i="4"/>
  <c r="BC149" i="4" s="1"/>
  <c r="DY141" i="4"/>
  <c r="BZ102" i="4"/>
  <c r="CX102" i="4" s="1"/>
  <c r="DY102" i="4"/>
  <c r="CA139" i="4"/>
  <c r="BC148" i="4"/>
  <c r="DX148" i="4" s="1"/>
  <c r="DA149" i="4"/>
  <c r="BZ147" i="4"/>
  <c r="CX147" i="4" s="1"/>
  <c r="DY147" i="4"/>
  <c r="CA148" i="4"/>
  <c r="DA148" i="4"/>
  <c r="CY139" i="4"/>
  <c r="CY149" i="4" l="1"/>
  <c r="DY148" i="4"/>
  <c r="BZ148" i="4"/>
  <c r="CX148" i="4" s="1"/>
  <c r="DX139" i="4"/>
  <c r="BZ139" i="4"/>
  <c r="DY139" i="4"/>
  <c r="CA149" i="4"/>
  <c r="BZ149" i="4" l="1"/>
  <c r="CX139" i="4"/>
  <c r="CX149" i="4" s="1"/>
  <c r="DT148" i="2" l="1"/>
  <c r="DB148" i="2"/>
  <c r="CV148" i="2"/>
  <c r="CU148" i="2"/>
  <c r="CT148" i="2"/>
  <c r="CS148" i="2"/>
  <c r="CO148" i="2"/>
  <c r="CN148" i="2"/>
  <c r="CM148" i="2"/>
  <c r="CL148" i="2"/>
  <c r="CK148" i="2"/>
  <c r="CJ148" i="2"/>
  <c r="CI148" i="2"/>
  <c r="CH148" i="2"/>
  <c r="CG148" i="2"/>
  <c r="CF148" i="2"/>
  <c r="CE148" i="2"/>
  <c r="CD148" i="2"/>
  <c r="CB148" i="2"/>
  <c r="BX148" i="2"/>
  <c r="AZ148" i="2"/>
  <c r="AY148" i="2"/>
  <c r="AX148" i="2"/>
  <c r="AW148" i="2"/>
  <c r="AS148" i="2"/>
  <c r="AR148" i="2"/>
  <c r="AQ148" i="2"/>
  <c r="AP148" i="2"/>
  <c r="AO148" i="2"/>
  <c r="AN148" i="2"/>
  <c r="AM148" i="2"/>
  <c r="AL148" i="2"/>
  <c r="AK148" i="2"/>
  <c r="AJ148" i="2"/>
  <c r="AI148" i="2"/>
  <c r="AH148" i="2"/>
  <c r="AF148" i="2"/>
  <c r="AB148" i="2"/>
  <c r="Z148" i="2"/>
  <c r="Y148" i="2"/>
  <c r="X148" i="2"/>
  <c r="W148" i="2"/>
  <c r="U148" i="2"/>
  <c r="T148" i="2"/>
  <c r="S148" i="2"/>
  <c r="R148" i="2"/>
  <c r="Q148" i="2"/>
  <c r="P148" i="2"/>
  <c r="O148" i="2"/>
  <c r="N148" i="2"/>
  <c r="M148" i="2"/>
  <c r="L148" i="2"/>
  <c r="K148" i="2"/>
  <c r="J148" i="2"/>
  <c r="H148" i="2"/>
  <c r="CV147" i="2"/>
  <c r="CU147" i="2"/>
  <c r="CT147" i="2"/>
  <c r="CS147" i="2"/>
  <c r="CP147" i="2"/>
  <c r="CO147" i="2"/>
  <c r="CN147" i="2"/>
  <c r="CM147" i="2"/>
  <c r="CL147" i="2"/>
  <c r="CK147" i="2"/>
  <c r="CJ147" i="2"/>
  <c r="CI147" i="2"/>
  <c r="CH147" i="2"/>
  <c r="CG147" i="2"/>
  <c r="CF147" i="2"/>
  <c r="CE147" i="2"/>
  <c r="CD147" i="2"/>
  <c r="CB147" i="2"/>
  <c r="AY147" i="2"/>
  <c r="AX147" i="2"/>
  <c r="AW147" i="2"/>
  <c r="AT147" i="2"/>
  <c r="AS147" i="2"/>
  <c r="AR147" i="2"/>
  <c r="AQ147" i="2"/>
  <c r="AP147" i="2"/>
  <c r="AO147" i="2"/>
  <c r="AN147" i="2"/>
  <c r="AM147" i="2"/>
  <c r="AL147" i="2"/>
  <c r="AK147" i="2"/>
  <c r="AJ147" i="2"/>
  <c r="AI147" i="2"/>
  <c r="AH147" i="2"/>
  <c r="AF147" i="2"/>
  <c r="AB147" i="2"/>
  <c r="Z147" i="2"/>
  <c r="Y147" i="2"/>
  <c r="V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H147" i="2"/>
  <c r="DT146" i="2"/>
  <c r="CV146" i="2"/>
  <c r="CT146" i="2"/>
  <c r="CR146" i="2"/>
  <c r="CJ146" i="2"/>
  <c r="CI146" i="2"/>
  <c r="CG146" i="2"/>
  <c r="CF146" i="2"/>
  <c r="CE146" i="2"/>
  <c r="CD146" i="2"/>
  <c r="CC146" i="2"/>
  <c r="CB146" i="2"/>
  <c r="BX146" i="2"/>
  <c r="AZ146" i="2"/>
  <c r="AX146" i="2"/>
  <c r="AV146" i="2"/>
  <c r="AN146" i="2"/>
  <c r="AM146" i="2"/>
  <c r="AK146" i="2"/>
  <c r="AJ146" i="2"/>
  <c r="AI146" i="2"/>
  <c r="AH146" i="2"/>
  <c r="AG146" i="2"/>
  <c r="AF146" i="2"/>
  <c r="AB146" i="2"/>
  <c r="Z146" i="2"/>
  <c r="Y146" i="2"/>
  <c r="X146" i="2"/>
  <c r="W146" i="2"/>
  <c r="S146" i="2"/>
  <c r="O146" i="2"/>
  <c r="M146" i="2"/>
  <c r="L146" i="2"/>
  <c r="K146" i="2"/>
  <c r="J146" i="2"/>
  <c r="I146" i="2"/>
  <c r="H146" i="2"/>
  <c r="DT145" i="2"/>
  <c r="CW145" i="2"/>
  <c r="CV145" i="2"/>
  <c r="CU145" i="2"/>
  <c r="CT145" i="2"/>
  <c r="CS145" i="2"/>
  <c r="CR145" i="2"/>
  <c r="CP145" i="2"/>
  <c r="CO145" i="2"/>
  <c r="CN145" i="2"/>
  <c r="CM145" i="2"/>
  <c r="CL145" i="2"/>
  <c r="CK145" i="2"/>
  <c r="CJ145" i="2"/>
  <c r="CI145" i="2"/>
  <c r="CH145" i="2"/>
  <c r="CG145" i="2"/>
  <c r="CF145" i="2"/>
  <c r="CE145" i="2"/>
  <c r="CD145" i="2"/>
  <c r="CB145" i="2"/>
  <c r="BX145" i="2"/>
  <c r="AZ145" i="2"/>
  <c r="AY145" i="2"/>
  <c r="AX145" i="2"/>
  <c r="AW145" i="2"/>
  <c r="AV145" i="2"/>
  <c r="AT145" i="2"/>
  <c r="AS145" i="2"/>
  <c r="AR145" i="2"/>
  <c r="AQ145" i="2"/>
  <c r="AP145" i="2"/>
  <c r="AO145" i="2"/>
  <c r="AN145" i="2"/>
  <c r="AM145" i="2"/>
  <c r="AL145" i="2"/>
  <c r="AK145" i="2"/>
  <c r="AJ145" i="2"/>
  <c r="AI145" i="2"/>
  <c r="AH145" i="2"/>
  <c r="AF145" i="2"/>
  <c r="AB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H145" i="2"/>
  <c r="DT144" i="2"/>
  <c r="CV144" i="2"/>
  <c r="CU144" i="2"/>
  <c r="CS144" i="2"/>
  <c r="CR144" i="2"/>
  <c r="CP144" i="2"/>
  <c r="CO144" i="2"/>
  <c r="CN144" i="2"/>
  <c r="CM144" i="2"/>
  <c r="CL144" i="2"/>
  <c r="CK144" i="2"/>
  <c r="CJ144" i="2"/>
  <c r="CI144" i="2"/>
  <c r="CH144" i="2"/>
  <c r="CG144" i="2"/>
  <c r="CE144" i="2"/>
  <c r="CD144" i="2"/>
  <c r="BX144" i="2"/>
  <c r="AZ144" i="2"/>
  <c r="AY144" i="2"/>
  <c r="AW144" i="2"/>
  <c r="AV144" i="2"/>
  <c r="AT144" i="2"/>
  <c r="AS144" i="2"/>
  <c r="AR144" i="2"/>
  <c r="AQ144" i="2"/>
  <c r="AP144" i="2"/>
  <c r="AO144" i="2"/>
  <c r="AN144" i="2"/>
  <c r="AM144" i="2"/>
  <c r="AL144" i="2"/>
  <c r="AK144" i="2"/>
  <c r="AI144" i="2"/>
  <c r="AH144" i="2"/>
  <c r="AB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H144" i="2"/>
  <c r="CU143" i="2"/>
  <c r="CT143" i="2"/>
  <c r="CS143" i="2"/>
  <c r="CP143" i="2"/>
  <c r="CO143" i="2"/>
  <c r="CN143" i="2"/>
  <c r="CM143" i="2"/>
  <c r="CL143" i="2"/>
  <c r="CF143" i="2"/>
  <c r="CE143" i="2"/>
  <c r="CD143" i="2"/>
  <c r="CB143" i="2"/>
  <c r="AY143" i="2"/>
  <c r="AX143" i="2"/>
  <c r="AW143" i="2"/>
  <c r="AS143" i="2"/>
  <c r="AR143" i="2"/>
  <c r="AQ143" i="2"/>
  <c r="AP143" i="2"/>
  <c r="AJ143" i="2"/>
  <c r="AI143" i="2"/>
  <c r="AH143" i="2"/>
  <c r="AF143" i="2"/>
  <c r="Z143" i="2"/>
  <c r="Y143" i="2"/>
  <c r="X143" i="2"/>
  <c r="W143" i="2"/>
  <c r="V143" i="2"/>
  <c r="U143" i="2"/>
  <c r="S143" i="2"/>
  <c r="R143" i="2"/>
  <c r="Q143" i="2"/>
  <c r="N143" i="2"/>
  <c r="M143" i="2"/>
  <c r="L143" i="2"/>
  <c r="K143" i="2"/>
  <c r="J143" i="2"/>
  <c r="I143" i="2"/>
  <c r="H143" i="2"/>
  <c r="CW142" i="2"/>
  <c r="CV142" i="2"/>
  <c r="CU142" i="2"/>
  <c r="CT142" i="2"/>
  <c r="CS142" i="2"/>
  <c r="CQ142" i="2"/>
  <c r="CP142" i="2"/>
  <c r="CO142" i="2"/>
  <c r="CM142" i="2"/>
  <c r="CL142" i="2"/>
  <c r="CG142" i="2"/>
  <c r="CF142" i="2"/>
  <c r="CE142" i="2"/>
  <c r="CE149" i="2" s="1"/>
  <c r="CD142" i="2"/>
  <c r="CC142" i="2"/>
  <c r="CB142" i="2"/>
  <c r="BF142" i="2"/>
  <c r="AZ142" i="2"/>
  <c r="AY142" i="2"/>
  <c r="AX142" i="2"/>
  <c r="AW142" i="2"/>
  <c r="AU142" i="2"/>
  <c r="AQ142" i="2"/>
  <c r="AP142" i="2"/>
  <c r="AK142" i="2"/>
  <c r="AJ142" i="2"/>
  <c r="AI142" i="2"/>
  <c r="AH142" i="2"/>
  <c r="AG142" i="2"/>
  <c r="AF142" i="2"/>
  <c r="AA142" i="2"/>
  <c r="Z142" i="2"/>
  <c r="Y142" i="2"/>
  <c r="W142" i="2"/>
  <c r="V142" i="2"/>
  <c r="T142" i="2"/>
  <c r="R142" i="2"/>
  <c r="M142" i="2"/>
  <c r="L142" i="2"/>
  <c r="K142" i="2"/>
  <c r="J142" i="2"/>
  <c r="I142" i="2"/>
  <c r="H142" i="2"/>
  <c r="CU138" i="2"/>
  <c r="CT138" i="2"/>
  <c r="CS138" i="2"/>
  <c r="CP138" i="2"/>
  <c r="CO138" i="2"/>
  <c r="CM138" i="2"/>
  <c r="CL138" i="2"/>
  <c r="CG138" i="2"/>
  <c r="CF138" i="2"/>
  <c r="CE138" i="2"/>
  <c r="CD138" i="2"/>
  <c r="CB138" i="2"/>
  <c r="AY138" i="2"/>
  <c r="AX138" i="2"/>
  <c r="AW138" i="2"/>
  <c r="AQ138" i="2"/>
  <c r="AP138" i="2"/>
  <c r="AK138" i="2"/>
  <c r="AJ138" i="2"/>
  <c r="AI138" i="2"/>
  <c r="AH138" i="2"/>
  <c r="AF138" i="2"/>
  <c r="AA138" i="2"/>
  <c r="Z138" i="2"/>
  <c r="Y138" i="2"/>
  <c r="W138" i="2"/>
  <c r="V138" i="2"/>
  <c r="R138" i="2"/>
  <c r="M138" i="2"/>
  <c r="L138" i="2"/>
  <c r="K138" i="2"/>
  <c r="J138" i="2"/>
  <c r="H138" i="2"/>
  <c r="DS137" i="2"/>
  <c r="DR137" i="2"/>
  <c r="DQ137" i="2"/>
  <c r="DP137" i="2"/>
  <c r="DO137" i="2"/>
  <c r="DN137" i="2"/>
  <c r="DM137" i="2"/>
  <c r="DL137" i="2"/>
  <c r="DK137" i="2"/>
  <c r="DJ137" i="2"/>
  <c r="DI137" i="2"/>
  <c r="DH137" i="2"/>
  <c r="DG137" i="2"/>
  <c r="DF137" i="2"/>
  <c r="DE137" i="2"/>
  <c r="DD137" i="2"/>
  <c r="DC137" i="2"/>
  <c r="DB137" i="2"/>
  <c r="CZ137" i="2"/>
  <c r="CC137" i="2"/>
  <c r="CA137" i="2" s="1"/>
  <c r="BW137" i="2"/>
  <c r="BV137" i="2"/>
  <c r="BU137" i="2"/>
  <c r="BT137" i="2"/>
  <c r="BS137" i="2"/>
  <c r="BR137" i="2"/>
  <c r="BQ137" i="2"/>
  <c r="BP137" i="2"/>
  <c r="BO137" i="2"/>
  <c r="BN137" i="2"/>
  <c r="BM137" i="2"/>
  <c r="BL137" i="2"/>
  <c r="BK137" i="2"/>
  <c r="BJ137" i="2"/>
  <c r="BI137" i="2"/>
  <c r="BH137" i="2"/>
  <c r="BG137" i="2"/>
  <c r="BF137" i="2"/>
  <c r="BD137" i="2"/>
  <c r="AG137" i="2"/>
  <c r="AE137" i="2" s="1"/>
  <c r="I137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E136" i="2"/>
  <c r="DD136" i="2"/>
  <c r="DC136" i="2"/>
  <c r="DB136" i="2"/>
  <c r="CZ136" i="2"/>
  <c r="CC136" i="2"/>
  <c r="DA136" i="2" s="1"/>
  <c r="BW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G136" i="2"/>
  <c r="BF136" i="2"/>
  <c r="BD136" i="2"/>
  <c r="BA136" i="2"/>
  <c r="AG136" i="2"/>
  <c r="AC136" i="2"/>
  <c r="I136" i="2"/>
  <c r="DU135" i="2"/>
  <c r="DS135" i="2"/>
  <c r="DR135" i="2"/>
  <c r="DQ135" i="2"/>
  <c r="DO135" i="2"/>
  <c r="DN135" i="2"/>
  <c r="DM135" i="2"/>
  <c r="DL135" i="2"/>
  <c r="DK135" i="2"/>
  <c r="DJ135" i="2"/>
  <c r="DI135" i="2"/>
  <c r="DH135" i="2"/>
  <c r="DG135" i="2"/>
  <c r="DF135" i="2"/>
  <c r="DE135" i="2"/>
  <c r="DD135" i="2"/>
  <c r="DC135" i="2"/>
  <c r="DB135" i="2"/>
  <c r="DA135" i="2"/>
  <c r="CZ135" i="2"/>
  <c r="CX135" i="2"/>
  <c r="CR135" i="2"/>
  <c r="CR147" i="2" s="1"/>
  <c r="BY135" i="2"/>
  <c r="BW135" i="2"/>
  <c r="BV135" i="2"/>
  <c r="BU135" i="2"/>
  <c r="BS135" i="2"/>
  <c r="BR135" i="2"/>
  <c r="BQ135" i="2"/>
  <c r="BP135" i="2"/>
  <c r="BO135" i="2"/>
  <c r="BN135" i="2"/>
  <c r="BM135" i="2"/>
  <c r="BL135" i="2"/>
  <c r="BK135" i="2"/>
  <c r="BJ135" i="2"/>
  <c r="BI135" i="2"/>
  <c r="BH135" i="2"/>
  <c r="BG135" i="2"/>
  <c r="BF135" i="2"/>
  <c r="BE135" i="2"/>
  <c r="BD135" i="2"/>
  <c r="AV135" i="2"/>
  <c r="G135" i="2"/>
  <c r="DU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E134" i="2"/>
  <c r="DD134" i="2"/>
  <c r="DC134" i="2"/>
  <c r="DB134" i="2"/>
  <c r="DA134" i="2"/>
  <c r="CZ134" i="2"/>
  <c r="CA134" i="2"/>
  <c r="BY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AE134" i="2"/>
  <c r="G134" i="2"/>
  <c r="DU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A133" i="2"/>
  <c r="CX133" i="2" s="1"/>
  <c r="BY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AE133" i="2"/>
  <c r="G133" i="2"/>
  <c r="DU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G132" i="2"/>
  <c r="DF132" i="2"/>
  <c r="DE132" i="2"/>
  <c r="DD132" i="2"/>
  <c r="DC132" i="2"/>
  <c r="DB132" i="2"/>
  <c r="DA132" i="2"/>
  <c r="CZ132" i="2"/>
  <c r="CA132" i="2"/>
  <c r="BY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I132" i="2"/>
  <c r="BH132" i="2"/>
  <c r="BG132" i="2"/>
  <c r="BF132" i="2"/>
  <c r="BE132" i="2"/>
  <c r="BD132" i="2"/>
  <c r="AE132" i="2"/>
  <c r="G132" i="2"/>
  <c r="AD132" i="2" s="1"/>
  <c r="BB132" i="2" s="1"/>
  <c r="DU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DC131" i="2"/>
  <c r="DB131" i="2"/>
  <c r="CZ131" i="2"/>
  <c r="CC131" i="2"/>
  <c r="CA131" i="2" s="1"/>
  <c r="BY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D131" i="2"/>
  <c r="AG131" i="2"/>
  <c r="G131" i="2"/>
  <c r="DU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CZ130" i="2"/>
  <c r="CC130" i="2"/>
  <c r="DA130" i="2" s="1"/>
  <c r="BY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D130" i="2"/>
  <c r="AG130" i="2"/>
  <c r="G130" i="2"/>
  <c r="DU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G129" i="2"/>
  <c r="DF129" i="2"/>
  <c r="DE129" i="2"/>
  <c r="DD129" i="2"/>
  <c r="DC129" i="2"/>
  <c r="DB129" i="2"/>
  <c r="CZ129" i="2"/>
  <c r="CC129" i="2"/>
  <c r="DA129" i="2" s="1"/>
  <c r="CA129" i="2"/>
  <c r="BY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D129" i="2"/>
  <c r="AG129" i="2"/>
  <c r="AE129" i="2" s="1"/>
  <c r="G129" i="2"/>
  <c r="AD129" i="2" s="1"/>
  <c r="BB129" i="2" s="1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C128" i="2"/>
  <c r="DB128" i="2"/>
  <c r="DA128" i="2"/>
  <c r="CZ128" i="2"/>
  <c r="CA128" i="2"/>
  <c r="BY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AE128" i="2"/>
  <c r="G128" i="2"/>
  <c r="AD128" i="2" s="1"/>
  <c r="BB128" i="2" s="1"/>
  <c r="DU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G127" i="2"/>
  <c r="DF127" i="2"/>
  <c r="DE127" i="2"/>
  <c r="DD127" i="2"/>
  <c r="DC127" i="2"/>
  <c r="DB127" i="2"/>
  <c r="CZ127" i="2"/>
  <c r="CQ127" i="2"/>
  <c r="CC127" i="2"/>
  <c r="BY127" i="2"/>
  <c r="BW127" i="2"/>
  <c r="BV127" i="2"/>
  <c r="BU127" i="2"/>
  <c r="BT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D127" i="2"/>
  <c r="AU127" i="2"/>
  <c r="BS127" i="2" s="1"/>
  <c r="AG127" i="2"/>
  <c r="BE127" i="2" s="1"/>
  <c r="G127" i="2"/>
  <c r="DS126" i="2"/>
  <c r="DR126" i="2"/>
  <c r="DQ126" i="2"/>
  <c r="DP126" i="2"/>
  <c r="DO126" i="2"/>
  <c r="DN126" i="2"/>
  <c r="DM126" i="2"/>
  <c r="DK126" i="2"/>
  <c r="DJ126" i="2"/>
  <c r="DI126" i="2"/>
  <c r="DH126" i="2"/>
  <c r="DG126" i="2"/>
  <c r="DE126" i="2"/>
  <c r="DD126" i="2"/>
  <c r="DC126" i="2"/>
  <c r="DB126" i="2"/>
  <c r="DA126" i="2"/>
  <c r="CZ126" i="2"/>
  <c r="CW126" i="2"/>
  <c r="CH126" i="2"/>
  <c r="DF126" i="2" s="1"/>
  <c r="BW126" i="2"/>
  <c r="BV126" i="2"/>
  <c r="BU126" i="2"/>
  <c r="BT126" i="2"/>
  <c r="BS126" i="2"/>
  <c r="BR126" i="2"/>
  <c r="BQ126" i="2"/>
  <c r="BO126" i="2"/>
  <c r="BN126" i="2"/>
  <c r="BM126" i="2"/>
  <c r="BL126" i="2"/>
  <c r="BK126" i="2"/>
  <c r="BI126" i="2"/>
  <c r="BH126" i="2"/>
  <c r="BG126" i="2"/>
  <c r="BF126" i="2"/>
  <c r="BE126" i="2"/>
  <c r="BD126" i="2"/>
  <c r="BA126" i="2"/>
  <c r="AL126" i="2"/>
  <c r="BJ126" i="2" s="1"/>
  <c r="AE126" i="2"/>
  <c r="AC126" i="2"/>
  <c r="T126" i="2"/>
  <c r="DL126" i="2" s="1"/>
  <c r="DS125" i="2"/>
  <c r="DR125" i="2"/>
  <c r="DQ125" i="2"/>
  <c r="DP125" i="2"/>
  <c r="DN125" i="2"/>
  <c r="DM125" i="2"/>
  <c r="DL125" i="2"/>
  <c r="DK125" i="2"/>
  <c r="DJ125" i="2"/>
  <c r="DI125" i="2"/>
  <c r="DH125" i="2"/>
  <c r="DG125" i="2"/>
  <c r="DF125" i="2"/>
  <c r="DE125" i="2"/>
  <c r="DD125" i="2"/>
  <c r="DC125" i="2"/>
  <c r="DB125" i="2"/>
  <c r="DA125" i="2"/>
  <c r="CZ125" i="2"/>
  <c r="CQ125" i="2"/>
  <c r="DO125" i="2" s="1"/>
  <c r="BW125" i="2"/>
  <c r="BV125" i="2"/>
  <c r="BU125" i="2"/>
  <c r="BT125" i="2"/>
  <c r="BR125" i="2"/>
  <c r="BQ125" i="2"/>
  <c r="BP125" i="2"/>
  <c r="BO125" i="2"/>
  <c r="BN125" i="2"/>
  <c r="BM125" i="2"/>
  <c r="BL125" i="2"/>
  <c r="BK125" i="2"/>
  <c r="BJ125" i="2"/>
  <c r="BI125" i="2"/>
  <c r="BH125" i="2"/>
  <c r="BG125" i="2"/>
  <c r="BF125" i="2"/>
  <c r="BE125" i="2"/>
  <c r="BD125" i="2"/>
  <c r="BA125" i="2"/>
  <c r="BY125" i="2" s="1"/>
  <c r="AU125" i="2"/>
  <c r="AE125" i="2" s="1"/>
  <c r="AC125" i="2"/>
  <c r="G125" i="2" s="1"/>
  <c r="DS124" i="2"/>
  <c r="DR124" i="2"/>
  <c r="DQ124" i="2"/>
  <c r="DO124" i="2"/>
  <c r="DN124" i="2"/>
  <c r="DM124" i="2"/>
  <c r="DL124" i="2"/>
  <c r="DK124" i="2"/>
  <c r="DJ124" i="2"/>
  <c r="DF124" i="2"/>
  <c r="DE124" i="2"/>
  <c r="DD124" i="2"/>
  <c r="DC124" i="2"/>
  <c r="DB124" i="2"/>
  <c r="DA124" i="2"/>
  <c r="CZ124" i="2"/>
  <c r="CW124" i="2"/>
  <c r="CR124" i="2"/>
  <c r="CR143" i="2" s="1"/>
  <c r="CK124" i="2"/>
  <c r="CJ124" i="2"/>
  <c r="CI124" i="2"/>
  <c r="CI143" i="2" s="1"/>
  <c r="BW124" i="2"/>
  <c r="BV124" i="2"/>
  <c r="BU124" i="2"/>
  <c r="BS124" i="2"/>
  <c r="BQ124" i="2"/>
  <c r="BP124" i="2"/>
  <c r="BO124" i="2"/>
  <c r="BN124" i="2"/>
  <c r="BM124" i="2"/>
  <c r="BI124" i="2"/>
  <c r="BH124" i="2"/>
  <c r="BG124" i="2"/>
  <c r="BF124" i="2"/>
  <c r="BE124" i="2"/>
  <c r="BD124" i="2"/>
  <c r="BA124" i="2"/>
  <c r="AV124" i="2"/>
  <c r="AT124" i="2"/>
  <c r="BR124" i="2" s="1"/>
  <c r="AO124" i="2"/>
  <c r="AO143" i="2" s="1"/>
  <c r="AN124" i="2"/>
  <c r="AM124" i="2"/>
  <c r="BK124" i="2" s="1"/>
  <c r="AL124" i="2"/>
  <c r="AC124" i="2"/>
  <c r="AB124" i="2"/>
  <c r="BX124" i="2" s="1"/>
  <c r="DS123" i="2"/>
  <c r="DR123" i="2"/>
  <c r="DQ123" i="2"/>
  <c r="DP123" i="2"/>
  <c r="DO123" i="2"/>
  <c r="DN123" i="2"/>
  <c r="DM123" i="2"/>
  <c r="DL123" i="2"/>
  <c r="DK123" i="2"/>
  <c r="DJ123" i="2"/>
  <c r="DI123" i="2"/>
  <c r="DE123" i="2"/>
  <c r="DD123" i="2"/>
  <c r="DC123" i="2"/>
  <c r="DB123" i="2"/>
  <c r="DA123" i="2"/>
  <c r="CZ123" i="2"/>
  <c r="CV123" i="2"/>
  <c r="DT123" i="2" s="1"/>
  <c r="BW123" i="2"/>
  <c r="BV123" i="2"/>
  <c r="BU123" i="2"/>
  <c r="BT123" i="2"/>
  <c r="BS123" i="2"/>
  <c r="BR123" i="2"/>
  <c r="BQ123" i="2"/>
  <c r="BP123" i="2"/>
  <c r="BO123" i="2"/>
  <c r="BN123" i="2"/>
  <c r="BM123" i="2"/>
  <c r="BK123" i="2"/>
  <c r="BI123" i="2"/>
  <c r="BH123" i="2"/>
  <c r="BG123" i="2"/>
  <c r="BF123" i="2"/>
  <c r="BE123" i="2"/>
  <c r="BD123" i="2"/>
  <c r="BA123" i="2"/>
  <c r="AE123" i="2" s="1"/>
  <c r="AZ123" i="2"/>
  <c r="AZ143" i="2" s="1"/>
  <c r="AC123" i="2"/>
  <c r="DU123" i="2" s="1"/>
  <c r="AB123" i="2"/>
  <c r="P123" i="2"/>
  <c r="O123" i="2"/>
  <c r="N123" i="2"/>
  <c r="DF123" i="2" s="1"/>
  <c r="DT122" i="2"/>
  <c r="DT142" i="2" s="1"/>
  <c r="DS122" i="2"/>
  <c r="DR122" i="2"/>
  <c r="DQ122" i="2"/>
  <c r="DO122" i="2"/>
  <c r="DN122" i="2"/>
  <c r="DK122" i="2"/>
  <c r="DJ122" i="2"/>
  <c r="DE122" i="2"/>
  <c r="DD122" i="2"/>
  <c r="DC122" i="2"/>
  <c r="DB122" i="2"/>
  <c r="DA122" i="2"/>
  <c r="CZ122" i="2"/>
  <c r="CR122" i="2"/>
  <c r="DP122" i="2" s="1"/>
  <c r="CN122" i="2"/>
  <c r="CK122" i="2"/>
  <c r="CJ122" i="2"/>
  <c r="CI122" i="2"/>
  <c r="CH122" i="2"/>
  <c r="BW122" i="2"/>
  <c r="BV122" i="2"/>
  <c r="BU122" i="2"/>
  <c r="BU142" i="2" s="1"/>
  <c r="BS122" i="2"/>
  <c r="BO122" i="2"/>
  <c r="BN122" i="2"/>
  <c r="BI122" i="2"/>
  <c r="BH122" i="2"/>
  <c r="BG122" i="2"/>
  <c r="BE122" i="2"/>
  <c r="BD122" i="2"/>
  <c r="BA122" i="2"/>
  <c r="BA142" i="2" s="1"/>
  <c r="AV122" i="2"/>
  <c r="AT122" i="2"/>
  <c r="AT138" i="2" s="1"/>
  <c r="AS122" i="2"/>
  <c r="AS138" i="2" s="1"/>
  <c r="AR122" i="2"/>
  <c r="AR142" i="2" s="1"/>
  <c r="AO122" i="2"/>
  <c r="AN122" i="2"/>
  <c r="AM122" i="2"/>
  <c r="AL122" i="2"/>
  <c r="AC122" i="2"/>
  <c r="AB122" i="2"/>
  <c r="AB142" i="2" s="1"/>
  <c r="X122" i="2"/>
  <c r="U122" i="2"/>
  <c r="DM122" i="2" s="1"/>
  <c r="Q122" i="2"/>
  <c r="P122" i="2"/>
  <c r="BL122" i="2" s="1"/>
  <c r="O122" i="2"/>
  <c r="N122" i="2"/>
  <c r="DU121" i="2"/>
  <c r="DS121" i="2"/>
  <c r="DR121" i="2"/>
  <c r="DQ121" i="2"/>
  <c r="DP121" i="2"/>
  <c r="DO121" i="2"/>
  <c r="DO142" i="2" s="1"/>
  <c r="DN121" i="2"/>
  <c r="DL121" i="2"/>
  <c r="DJ121" i="2"/>
  <c r="DE121" i="2"/>
  <c r="DD121" i="2"/>
  <c r="DC121" i="2"/>
  <c r="DA121" i="2"/>
  <c r="CZ121" i="2"/>
  <c r="CK121" i="2"/>
  <c r="CJ121" i="2"/>
  <c r="CI121" i="2"/>
  <c r="CH121" i="2"/>
  <c r="BY121" i="2"/>
  <c r="BW121" i="2"/>
  <c r="BV121" i="2"/>
  <c r="BU121" i="2"/>
  <c r="BT121" i="2"/>
  <c r="BS121" i="2"/>
  <c r="BR121" i="2"/>
  <c r="BQ121" i="2"/>
  <c r="BP121" i="2"/>
  <c r="BO121" i="2"/>
  <c r="BN121" i="2"/>
  <c r="BI121" i="2"/>
  <c r="BI142" i="2" s="1"/>
  <c r="BH121" i="2"/>
  <c r="BG121" i="2"/>
  <c r="BG142" i="2" s="1"/>
  <c r="BE121" i="2"/>
  <c r="BD121" i="2"/>
  <c r="AO121" i="2"/>
  <c r="AN121" i="2"/>
  <c r="AM121" i="2"/>
  <c r="AL121" i="2"/>
  <c r="U121" i="2"/>
  <c r="U138" i="2" s="1"/>
  <c r="S121" i="2"/>
  <c r="S142" i="2" s="1"/>
  <c r="Q121" i="2"/>
  <c r="P121" i="2"/>
  <c r="O121" i="2"/>
  <c r="N121" i="2"/>
  <c r="DU120" i="2"/>
  <c r="DS120" i="2"/>
  <c r="DR120" i="2"/>
  <c r="DQ120" i="2"/>
  <c r="DQ138" i="2" s="1"/>
  <c r="DP120" i="2"/>
  <c r="DO120" i="2"/>
  <c r="DN120" i="2"/>
  <c r="DM120" i="2"/>
  <c r="DL120" i="2"/>
  <c r="DK120" i="2"/>
  <c r="DJ120" i="2"/>
  <c r="DI120" i="2"/>
  <c r="DH120" i="2"/>
  <c r="DG120" i="2"/>
  <c r="DF120" i="2"/>
  <c r="DE120" i="2"/>
  <c r="DD120" i="2"/>
  <c r="DC120" i="2"/>
  <c r="DA120" i="2"/>
  <c r="CZ120" i="2"/>
  <c r="CA120" i="2"/>
  <c r="BY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I120" i="2"/>
  <c r="BH120" i="2"/>
  <c r="BG120" i="2"/>
  <c r="BE120" i="2"/>
  <c r="BD120" i="2"/>
  <c r="AE120" i="2"/>
  <c r="G120" i="2"/>
  <c r="CX120" i="2" s="1"/>
  <c r="DT119" i="2"/>
  <c r="CV119" i="2"/>
  <c r="CU119" i="2"/>
  <c r="CS119" i="2"/>
  <c r="CR119" i="2"/>
  <c r="CP119" i="2"/>
  <c r="CO119" i="2"/>
  <c r="CN119" i="2"/>
  <c r="CM119" i="2"/>
  <c r="CL119" i="2"/>
  <c r="CK119" i="2"/>
  <c r="CJ119" i="2"/>
  <c r="CI119" i="2"/>
  <c r="CH119" i="2"/>
  <c r="CG119" i="2"/>
  <c r="CE119" i="2"/>
  <c r="CD119" i="2"/>
  <c r="BX119" i="2"/>
  <c r="AZ119" i="2"/>
  <c r="AY119" i="2"/>
  <c r="AW119" i="2"/>
  <c r="AV119" i="2"/>
  <c r="AT119" i="2"/>
  <c r="AS119" i="2"/>
  <c r="AR119" i="2"/>
  <c r="AQ119" i="2"/>
  <c r="AP119" i="2"/>
  <c r="AO119" i="2"/>
  <c r="AN119" i="2"/>
  <c r="AM119" i="2"/>
  <c r="AL119" i="2"/>
  <c r="AK119" i="2"/>
  <c r="AI119" i="2"/>
  <c r="AH119" i="2"/>
  <c r="AB119" i="2"/>
  <c r="AA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H119" i="2"/>
  <c r="DU118" i="2"/>
  <c r="DS118" i="2"/>
  <c r="DQ118" i="2"/>
  <c r="DP118" i="2"/>
  <c r="DO118" i="2"/>
  <c r="DN118" i="2"/>
  <c r="DM118" i="2"/>
  <c r="DL118" i="2"/>
  <c r="DK118" i="2"/>
  <c r="DJ118" i="2"/>
  <c r="DI118" i="2"/>
  <c r="DH118" i="2"/>
  <c r="DG118" i="2"/>
  <c r="DF118" i="2"/>
  <c r="DE118" i="2"/>
  <c r="DD118" i="2"/>
  <c r="DC118" i="2"/>
  <c r="DA118" i="2"/>
  <c r="CZ118" i="2"/>
  <c r="CT118" i="2"/>
  <c r="DR118" i="2" s="1"/>
  <c r="BY118" i="2"/>
  <c r="BW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BG118" i="2"/>
  <c r="BF118" i="2"/>
  <c r="BE118" i="2"/>
  <c r="BD118" i="2"/>
  <c r="AX118" i="2"/>
  <c r="AE118" i="2" s="1"/>
  <c r="G118" i="2"/>
  <c r="DU117" i="2"/>
  <c r="DS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DD117" i="2"/>
  <c r="DC117" i="2"/>
  <c r="DA117" i="2"/>
  <c r="CZ117" i="2"/>
  <c r="CT117" i="2"/>
  <c r="BY117" i="2"/>
  <c r="BW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AX117" i="2"/>
  <c r="AE117" i="2" s="1"/>
  <c r="G117" i="2"/>
  <c r="DU116" i="2"/>
  <c r="DS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DE116" i="2"/>
  <c r="DD116" i="2"/>
  <c r="DC116" i="2"/>
  <c r="DA116" i="2"/>
  <c r="CZ116" i="2"/>
  <c r="CT116" i="2"/>
  <c r="DR116" i="2" s="1"/>
  <c r="BY116" i="2"/>
  <c r="BW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BD116" i="2"/>
  <c r="AX116" i="2"/>
  <c r="G116" i="2"/>
  <c r="DU115" i="2"/>
  <c r="DS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DE115" i="2"/>
  <c r="DD115" i="2"/>
  <c r="DC115" i="2"/>
  <c r="DB115" i="2"/>
  <c r="DA115" i="2"/>
  <c r="CT115" i="2"/>
  <c r="DR115" i="2" s="1"/>
  <c r="CB115" i="2"/>
  <c r="CB144" i="2" s="1"/>
  <c r="BY115" i="2"/>
  <c r="BW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AX115" i="2"/>
  <c r="AF115" i="2"/>
  <c r="BD115" i="2" s="1"/>
  <c r="G115" i="2"/>
  <c r="DU114" i="2"/>
  <c r="DS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E114" i="2"/>
  <c r="DD114" i="2"/>
  <c r="DC114" i="2"/>
  <c r="DA114" i="2"/>
  <c r="CZ114" i="2"/>
  <c r="CT114" i="2"/>
  <c r="DR114" i="2" s="1"/>
  <c r="BY114" i="2"/>
  <c r="BW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BD114" i="2"/>
  <c r="AX114" i="2"/>
  <c r="AE114" i="2" s="1"/>
  <c r="G114" i="2"/>
  <c r="DU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DE113" i="2"/>
  <c r="DD113" i="2"/>
  <c r="DC113" i="2"/>
  <c r="DA113" i="2"/>
  <c r="CZ113" i="2"/>
  <c r="CA113" i="2"/>
  <c r="CX113" i="2" s="1"/>
  <c r="BY113" i="2"/>
  <c r="BW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AX113" i="2"/>
  <c r="G113" i="2"/>
  <c r="DU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C112" i="2"/>
  <c r="DA112" i="2"/>
  <c r="CZ112" i="2"/>
  <c r="CA112" i="2"/>
  <c r="BY112" i="2"/>
  <c r="BW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AX112" i="2"/>
  <c r="AE112" i="2" s="1"/>
  <c r="G112" i="2"/>
  <c r="DU111" i="2"/>
  <c r="DS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C111" i="2"/>
  <c r="DA111" i="2"/>
  <c r="CZ111" i="2"/>
  <c r="CT111" i="2"/>
  <c r="CA111" i="2" s="1"/>
  <c r="BY111" i="2"/>
  <c r="BW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AX111" i="2"/>
  <c r="BV111" i="2" s="1"/>
  <c r="G111" i="2"/>
  <c r="DS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E110" i="2"/>
  <c r="DD110" i="2"/>
  <c r="DC110" i="2"/>
  <c r="DB110" i="2"/>
  <c r="DA110" i="2"/>
  <c r="CZ110" i="2"/>
  <c r="CW110" i="2"/>
  <c r="CT110" i="2"/>
  <c r="CA110" i="2" s="1"/>
  <c r="CX110" i="2" s="1"/>
  <c r="BW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A110" i="2"/>
  <c r="BY110" i="2" s="1"/>
  <c r="AX110" i="2"/>
  <c r="BV110" i="2" s="1"/>
  <c r="AC110" i="2"/>
  <c r="G110" i="2" s="1"/>
  <c r="DU109" i="2"/>
  <c r="DS109" i="2"/>
  <c r="DR109" i="2"/>
  <c r="DQ109" i="2"/>
  <c r="DP109" i="2"/>
  <c r="DN109" i="2"/>
  <c r="DM109" i="2"/>
  <c r="DL109" i="2"/>
  <c r="DK109" i="2"/>
  <c r="DJ109" i="2"/>
  <c r="DI109" i="2"/>
  <c r="DH109" i="2"/>
  <c r="DG109" i="2"/>
  <c r="DF109" i="2"/>
  <c r="DE109" i="2"/>
  <c r="DC109" i="2"/>
  <c r="DA109" i="2"/>
  <c r="CZ109" i="2"/>
  <c r="CQ109" i="2"/>
  <c r="CQ144" i="2" s="1"/>
  <c r="CF109" i="2"/>
  <c r="CF144" i="2" s="1"/>
  <c r="BW109" i="2"/>
  <c r="BV109" i="2"/>
  <c r="BU109" i="2"/>
  <c r="BT109" i="2"/>
  <c r="BR109" i="2"/>
  <c r="BQ109" i="2"/>
  <c r="BP109" i="2"/>
  <c r="BO109" i="2"/>
  <c r="BN109" i="2"/>
  <c r="BM109" i="2"/>
  <c r="BL109" i="2"/>
  <c r="BK109" i="2"/>
  <c r="BJ109" i="2"/>
  <c r="BI109" i="2"/>
  <c r="BG109" i="2"/>
  <c r="BF109" i="2"/>
  <c r="BE109" i="2"/>
  <c r="BD109" i="2"/>
  <c r="BA109" i="2"/>
  <c r="BY109" i="2" s="1"/>
  <c r="AU109" i="2"/>
  <c r="AU144" i="2" s="1"/>
  <c r="AJ109" i="2"/>
  <c r="AJ144" i="2" s="1"/>
  <c r="G109" i="2"/>
  <c r="DS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DE108" i="2"/>
  <c r="DD108" i="2"/>
  <c r="DC108" i="2"/>
  <c r="DB108" i="2"/>
  <c r="CZ108" i="2"/>
  <c r="CW108" i="2"/>
  <c r="CT108" i="2"/>
  <c r="DR108" i="2" s="1"/>
  <c r="CC108" i="2"/>
  <c r="CC119" i="2" s="1"/>
  <c r="BW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A108" i="2"/>
  <c r="AX108" i="2"/>
  <c r="BV108" i="2" s="1"/>
  <c r="AG108" i="2"/>
  <c r="AF108" i="2"/>
  <c r="BD108" i="2" s="1"/>
  <c r="AC108" i="2"/>
  <c r="I108" i="2"/>
  <c r="I144" i="2" s="1"/>
  <c r="DU107" i="2"/>
  <c r="DS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/>
  <c r="CY107" i="2" s="1"/>
  <c r="DD107" i="2"/>
  <c r="DC107" i="2"/>
  <c r="DA107" i="2"/>
  <c r="CZ107" i="2"/>
  <c r="CX107" i="2"/>
  <c r="BV107" i="2"/>
  <c r="BC107" i="2" s="1"/>
  <c r="AE107" i="2"/>
  <c r="Z107" i="2"/>
  <c r="DR107" i="2" s="1"/>
  <c r="DU106" i="2"/>
  <c r="DS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DE106" i="2"/>
  <c r="DD106" i="2"/>
  <c r="DC106" i="2"/>
  <c r="DA106" i="2"/>
  <c r="CZ106" i="2"/>
  <c r="CT106" i="2"/>
  <c r="CA106" i="2" s="1"/>
  <c r="BY106" i="2"/>
  <c r="BW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G106" i="2"/>
  <c r="BF106" i="2"/>
  <c r="BE106" i="2"/>
  <c r="BD106" i="2"/>
  <c r="AX106" i="2"/>
  <c r="AE106" i="2" s="1"/>
  <c r="Z106" i="2"/>
  <c r="Z119" i="2" s="1"/>
  <c r="DU105" i="2"/>
  <c r="DS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C105" i="2"/>
  <c r="DA105" i="2"/>
  <c r="CZ105" i="2"/>
  <c r="CT105" i="2"/>
  <c r="DR105" i="2" s="1"/>
  <c r="CA105" i="2"/>
  <c r="CX105" i="2" s="1"/>
  <c r="BY105" i="2"/>
  <c r="BW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BD105" i="2"/>
  <c r="AX105" i="2"/>
  <c r="BV105" i="2" s="1"/>
  <c r="AE105" i="2"/>
  <c r="AD105" i="2" s="1"/>
  <c r="BB105" i="2" s="1"/>
  <c r="G105" i="2"/>
  <c r="DU104" i="2"/>
  <c r="DS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DE104" i="2"/>
  <c r="DD104" i="2"/>
  <c r="DC104" i="2"/>
  <c r="DA104" i="2"/>
  <c r="CZ104" i="2"/>
  <c r="CT104" i="2"/>
  <c r="CA104" i="2" s="1"/>
  <c r="BY104" i="2"/>
  <c r="BW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AX104" i="2"/>
  <c r="AE104" i="2" s="1"/>
  <c r="G104" i="2"/>
  <c r="DT103" i="2"/>
  <c r="CV103" i="2"/>
  <c r="CU103" i="2"/>
  <c r="CT103" i="2"/>
  <c r="CS103" i="2"/>
  <c r="CO103" i="2"/>
  <c r="CN103" i="2"/>
  <c r="CM103" i="2"/>
  <c r="CL103" i="2"/>
  <c r="CK103" i="2"/>
  <c r="CJ103" i="2"/>
  <c r="CI103" i="2"/>
  <c r="CH103" i="2"/>
  <c r="CG103" i="2"/>
  <c r="CF103" i="2"/>
  <c r="CE103" i="2"/>
  <c r="CD103" i="2"/>
  <c r="CB103" i="2"/>
  <c r="BX103" i="2"/>
  <c r="AZ103" i="2"/>
  <c r="AY103" i="2"/>
  <c r="AX103" i="2"/>
  <c r="AW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F103" i="2"/>
  <c r="AB103" i="2"/>
  <c r="AA103" i="2"/>
  <c r="Z103" i="2"/>
  <c r="Y103" i="2"/>
  <c r="X103" i="2"/>
  <c r="W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H103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DE102" i="2"/>
  <c r="DD102" i="2"/>
  <c r="DC102" i="2"/>
  <c r="DA102" i="2"/>
  <c r="CZ102" i="2"/>
  <c r="CW102" i="2"/>
  <c r="CA102" i="2" s="1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A102" i="2"/>
  <c r="AE102" i="2" s="1"/>
  <c r="AC102" i="2"/>
  <c r="BY102" i="2" s="1"/>
  <c r="DU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DE101" i="2"/>
  <c r="DD101" i="2"/>
  <c r="DC101" i="2"/>
  <c r="CZ101" i="2"/>
  <c r="CC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D101" i="2"/>
  <c r="BA101" i="2"/>
  <c r="BY101" i="2" s="1"/>
  <c r="AG101" i="2"/>
  <c r="G101" i="2"/>
  <c r="DU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E100" i="2"/>
  <c r="DD100" i="2"/>
  <c r="DC100" i="2"/>
  <c r="DA100" i="2"/>
  <c r="CZ100" i="2"/>
  <c r="CA100" i="2"/>
  <c r="BS100" i="2"/>
  <c r="BC100" i="2" s="1"/>
  <c r="AE100" i="2"/>
  <c r="AD100" i="2" s="1"/>
  <c r="BB100" i="2" s="1"/>
  <c r="G100" i="2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DE99" i="2"/>
  <c r="DD99" i="2"/>
  <c r="DC99" i="2"/>
  <c r="DA99" i="2"/>
  <c r="CZ99" i="2"/>
  <c r="CA99" i="2"/>
  <c r="BY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AE99" i="2"/>
  <c r="G99" i="2"/>
  <c r="CX99" i="2" s="1"/>
  <c r="DU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DE98" i="2"/>
  <c r="DD98" i="2"/>
  <c r="DC98" i="2"/>
  <c r="CZ98" i="2"/>
  <c r="CC98" i="2"/>
  <c r="CA98" i="2" s="1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G98" i="2"/>
  <c r="BF98" i="2"/>
  <c r="BD98" i="2"/>
  <c r="AG98" i="2"/>
  <c r="AE98" i="2" s="1"/>
  <c r="G98" i="2"/>
  <c r="DU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DE97" i="2"/>
  <c r="DD97" i="2"/>
  <c r="DC97" i="2"/>
  <c r="DA97" i="2"/>
  <c r="CZ97" i="2"/>
  <c r="CA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AE97" i="2"/>
  <c r="G97" i="2"/>
  <c r="DU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C96" i="2"/>
  <c r="CZ96" i="2"/>
  <c r="CC96" i="2"/>
  <c r="CA96" i="2" s="1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D96" i="2"/>
  <c r="AG96" i="2"/>
  <c r="AE96" i="2" s="1"/>
  <c r="G96" i="2"/>
  <c r="DU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DE95" i="2"/>
  <c r="DD95" i="2"/>
  <c r="DC95" i="2"/>
  <c r="CZ95" i="2"/>
  <c r="CC95" i="2"/>
  <c r="DA95" i="2" s="1"/>
  <c r="CA95" i="2"/>
  <c r="BY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D95" i="2"/>
  <c r="AG95" i="2"/>
  <c r="BE95" i="2" s="1"/>
  <c r="G95" i="2"/>
  <c r="DU94" i="2"/>
  <c r="DS94" i="2"/>
  <c r="DR94" i="2"/>
  <c r="DQ94" i="2"/>
  <c r="DO94" i="2"/>
  <c r="DN94" i="2"/>
  <c r="DM94" i="2"/>
  <c r="DL94" i="2"/>
  <c r="DK94" i="2"/>
  <c r="DJ94" i="2"/>
  <c r="DI94" i="2"/>
  <c r="DH94" i="2"/>
  <c r="DG94" i="2"/>
  <c r="DF94" i="2"/>
  <c r="DE94" i="2"/>
  <c r="DD94" i="2"/>
  <c r="DC94" i="2"/>
  <c r="CZ94" i="2"/>
  <c r="CR94" i="2"/>
  <c r="DP94" i="2" s="1"/>
  <c r="CC94" i="2"/>
  <c r="BY94" i="2"/>
  <c r="BW94" i="2"/>
  <c r="BV94" i="2"/>
  <c r="BU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D94" i="2"/>
  <c r="AV94" i="2"/>
  <c r="AG94" i="2"/>
  <c r="I94" i="2"/>
  <c r="BE94" i="2" s="1"/>
  <c r="G94" i="2"/>
  <c r="DU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DE93" i="2"/>
  <c r="DD93" i="2"/>
  <c r="DC93" i="2"/>
  <c r="DA93" i="2"/>
  <c r="CZ93" i="2"/>
  <c r="CA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AE93" i="2"/>
  <c r="G93" i="2"/>
  <c r="DU92" i="2"/>
  <c r="DS92" i="2"/>
  <c r="DR92" i="2"/>
  <c r="DQ92" i="2"/>
  <c r="DP92" i="2"/>
  <c r="DN92" i="2"/>
  <c r="DM92" i="2"/>
  <c r="DL92" i="2"/>
  <c r="DK92" i="2"/>
  <c r="DJ92" i="2"/>
  <c r="DI92" i="2"/>
  <c r="DH92" i="2"/>
  <c r="DG92" i="2"/>
  <c r="DF92" i="2"/>
  <c r="DE92" i="2"/>
  <c r="DD92" i="2"/>
  <c r="DC92" i="2"/>
  <c r="DA92" i="2"/>
  <c r="CZ92" i="2"/>
  <c r="CQ92" i="2"/>
  <c r="DO92" i="2" s="1"/>
  <c r="BY92" i="2"/>
  <c r="BW92" i="2"/>
  <c r="BV92" i="2"/>
  <c r="BU92" i="2"/>
  <c r="BT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AU92" i="2"/>
  <c r="BS92" i="2" s="1"/>
  <c r="AE92" i="2"/>
  <c r="G92" i="2"/>
  <c r="DS91" i="2"/>
  <c r="DR91" i="2"/>
  <c r="DQ91" i="2"/>
  <c r="DP91" i="2"/>
  <c r="DN91" i="2"/>
  <c r="DM91" i="2"/>
  <c r="DL91" i="2"/>
  <c r="DK91" i="2"/>
  <c r="DJ91" i="2"/>
  <c r="DI91" i="2"/>
  <c r="DH91" i="2"/>
  <c r="DG91" i="2"/>
  <c r="DF91" i="2"/>
  <c r="DE91" i="2"/>
  <c r="DD91" i="2"/>
  <c r="DC91" i="2"/>
  <c r="CZ91" i="2"/>
  <c r="CQ91" i="2"/>
  <c r="DO91" i="2" s="1"/>
  <c r="CC91" i="2"/>
  <c r="BW91" i="2"/>
  <c r="BV91" i="2"/>
  <c r="BU91" i="2"/>
  <c r="BT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D91" i="2"/>
  <c r="BA91" i="2"/>
  <c r="BY91" i="2" s="1"/>
  <c r="AU91" i="2"/>
  <c r="BS91" i="2" s="1"/>
  <c r="AG91" i="2"/>
  <c r="BE91" i="2" s="1"/>
  <c r="AC91" i="2"/>
  <c r="G91" i="2"/>
  <c r="DU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E90" i="2"/>
  <c r="DD90" i="2"/>
  <c r="DC90" i="2"/>
  <c r="DA90" i="2"/>
  <c r="CZ90" i="2"/>
  <c r="CA90" i="2"/>
  <c r="CX90" i="2" s="1"/>
  <c r="BY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AE90" i="2"/>
  <c r="G90" i="2"/>
  <c r="DU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DE89" i="2"/>
  <c r="DD89" i="2"/>
  <c r="DC89" i="2"/>
  <c r="CZ89" i="2"/>
  <c r="CA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D89" i="2"/>
  <c r="AE89" i="2"/>
  <c r="I89" i="2"/>
  <c r="G89" i="2"/>
  <c r="DU88" i="2"/>
  <c r="DS88" i="2"/>
  <c r="DR88" i="2"/>
  <c r="DQ88" i="2"/>
  <c r="DP88" i="2"/>
  <c r="DN88" i="2"/>
  <c r="DM88" i="2"/>
  <c r="DL88" i="2"/>
  <c r="DK88" i="2"/>
  <c r="DJ88" i="2"/>
  <c r="DI88" i="2"/>
  <c r="DH88" i="2"/>
  <c r="DG88" i="2"/>
  <c r="DF88" i="2"/>
  <c r="DE88" i="2"/>
  <c r="DD88" i="2"/>
  <c r="DC88" i="2"/>
  <c r="DA88" i="2"/>
  <c r="CZ88" i="2"/>
  <c r="CQ88" i="2"/>
  <c r="DO88" i="2" s="1"/>
  <c r="BY88" i="2"/>
  <c r="BW88" i="2"/>
  <c r="BV88" i="2"/>
  <c r="BU88" i="2"/>
  <c r="BT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AU88" i="2"/>
  <c r="BS88" i="2" s="1"/>
  <c r="G88" i="2"/>
  <c r="DS87" i="2"/>
  <c r="DR87" i="2"/>
  <c r="DQ87" i="2"/>
  <c r="DP87" i="2"/>
  <c r="DO87" i="2"/>
  <c r="DM87" i="2"/>
  <c r="DL87" i="2"/>
  <c r="DK87" i="2"/>
  <c r="DJ87" i="2"/>
  <c r="DI87" i="2"/>
  <c r="DH87" i="2"/>
  <c r="DG87" i="2"/>
  <c r="DF87" i="2"/>
  <c r="DE87" i="2"/>
  <c r="DD87" i="2"/>
  <c r="DC87" i="2"/>
  <c r="DA87" i="2"/>
  <c r="CZ87" i="2"/>
  <c r="CW87" i="2"/>
  <c r="CP87" i="2"/>
  <c r="BW87" i="2"/>
  <c r="BV87" i="2"/>
  <c r="BU87" i="2"/>
  <c r="BT87" i="2"/>
  <c r="BS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A87" i="2"/>
  <c r="AT87" i="2"/>
  <c r="AC87" i="2"/>
  <c r="G87" i="2" s="1"/>
  <c r="V87" i="2"/>
  <c r="DU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DE86" i="2"/>
  <c r="DD86" i="2"/>
  <c r="DC86" i="2"/>
  <c r="DA86" i="2"/>
  <c r="CZ86" i="2"/>
  <c r="CQ86" i="2"/>
  <c r="CA86" i="2"/>
  <c r="BY86" i="2"/>
  <c r="BW86" i="2"/>
  <c r="BV86" i="2"/>
  <c r="BU86" i="2"/>
  <c r="BT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AU86" i="2"/>
  <c r="BS86" i="2" s="1"/>
  <c r="G86" i="2"/>
  <c r="DU85" i="2"/>
  <c r="DS85" i="2"/>
  <c r="DR85" i="2"/>
  <c r="DQ85" i="2"/>
  <c r="DP85" i="2"/>
  <c r="DN85" i="2"/>
  <c r="DM85" i="2"/>
  <c r="DL85" i="2"/>
  <c r="DK85" i="2"/>
  <c r="DJ85" i="2"/>
  <c r="DI85" i="2"/>
  <c r="DH85" i="2"/>
  <c r="DG85" i="2"/>
  <c r="DF85" i="2"/>
  <c r="DE85" i="2"/>
  <c r="DD85" i="2"/>
  <c r="DC85" i="2"/>
  <c r="DA85" i="2"/>
  <c r="CZ85" i="2"/>
  <c r="CQ85" i="2"/>
  <c r="BY85" i="2"/>
  <c r="BW85" i="2"/>
  <c r="BV85" i="2"/>
  <c r="BU85" i="2"/>
  <c r="BT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AU85" i="2"/>
  <c r="AE85" i="2" s="1"/>
  <c r="G85" i="2"/>
  <c r="DU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DE84" i="2"/>
  <c r="DD84" i="2"/>
  <c r="DC84" i="2"/>
  <c r="DA84" i="2"/>
  <c r="CZ84" i="2"/>
  <c r="CA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B84" i="2"/>
  <c r="AE84" i="2"/>
  <c r="G84" i="2"/>
  <c r="DU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DE83" i="2"/>
  <c r="DD83" i="2"/>
  <c r="DC83" i="2"/>
  <c r="DA83" i="2"/>
  <c r="CZ83" i="2"/>
  <c r="CA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B83" i="2"/>
  <c r="AE83" i="2"/>
  <c r="G83" i="2"/>
  <c r="CX83" i="2" s="1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DD82" i="2"/>
  <c r="DC82" i="2"/>
  <c r="DA82" i="2"/>
  <c r="CZ82" i="2"/>
  <c r="CW82" i="2"/>
  <c r="CA82" i="2" s="1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A82" i="2"/>
  <c r="AE82" i="2" s="1"/>
  <c r="AC82" i="2"/>
  <c r="DU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DE81" i="2"/>
  <c r="DD81" i="2"/>
  <c r="DC81" i="2"/>
  <c r="CZ81" i="2"/>
  <c r="CC81" i="2"/>
  <c r="BY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D81" i="2"/>
  <c r="AG81" i="2"/>
  <c r="AE81" i="2" s="1"/>
  <c r="G81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DE80" i="2"/>
  <c r="DD80" i="2"/>
  <c r="DC80" i="2"/>
  <c r="CZ80" i="2"/>
  <c r="CW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A80" i="2"/>
  <c r="AG80" i="2"/>
  <c r="AC80" i="2"/>
  <c r="G80" i="2" s="1"/>
  <c r="DT79" i="2"/>
  <c r="CV79" i="2"/>
  <c r="CT79" i="2"/>
  <c r="CR79" i="2"/>
  <c r="CJ79" i="2"/>
  <c r="CI79" i="2"/>
  <c r="CG79" i="2"/>
  <c r="CF79" i="2"/>
  <c r="CE79" i="2"/>
  <c r="CD79" i="2"/>
  <c r="CC79" i="2"/>
  <c r="CB79" i="2"/>
  <c r="BX79" i="2"/>
  <c r="AZ79" i="2"/>
  <c r="AX79" i="2"/>
  <c r="AV79" i="2"/>
  <c r="AN79" i="2"/>
  <c r="AM79" i="2"/>
  <c r="AK79" i="2"/>
  <c r="AJ79" i="2"/>
  <c r="AI79" i="2"/>
  <c r="AH79" i="2"/>
  <c r="AG79" i="2"/>
  <c r="AF79" i="2"/>
  <c r="AB79" i="2"/>
  <c r="Z79" i="2"/>
  <c r="Y79" i="2"/>
  <c r="X79" i="2"/>
  <c r="W79" i="2"/>
  <c r="V79" i="2"/>
  <c r="S79" i="2"/>
  <c r="O79" i="2"/>
  <c r="M79" i="2"/>
  <c r="L79" i="2"/>
  <c r="K79" i="2"/>
  <c r="J79" i="2"/>
  <c r="I79" i="2"/>
  <c r="H79" i="2"/>
  <c r="DS78" i="2"/>
  <c r="DR78" i="2"/>
  <c r="DP78" i="2"/>
  <c r="DO78" i="2"/>
  <c r="DN78" i="2"/>
  <c r="DM78" i="2"/>
  <c r="DL78" i="2"/>
  <c r="DK78" i="2"/>
  <c r="DJ78" i="2"/>
  <c r="DI78" i="2"/>
  <c r="DH78" i="2"/>
  <c r="DG78" i="2"/>
  <c r="DE78" i="2"/>
  <c r="DD78" i="2"/>
  <c r="DC78" i="2"/>
  <c r="DB78" i="2"/>
  <c r="DA78" i="2"/>
  <c r="CZ78" i="2"/>
  <c r="CS78" i="2"/>
  <c r="DQ78" i="2" s="1"/>
  <c r="CH78" i="2"/>
  <c r="DF78" i="2" s="1"/>
  <c r="BY78" i="2"/>
  <c r="BW78" i="2"/>
  <c r="BV78" i="2"/>
  <c r="BT78" i="2"/>
  <c r="BS78" i="2"/>
  <c r="BR78" i="2"/>
  <c r="BQ78" i="2"/>
  <c r="BP78" i="2"/>
  <c r="BO78" i="2"/>
  <c r="BN78" i="2"/>
  <c r="BM78" i="2"/>
  <c r="BL78" i="2"/>
  <c r="BK78" i="2"/>
  <c r="BI78" i="2"/>
  <c r="BH78" i="2"/>
  <c r="BG78" i="2"/>
  <c r="BF78" i="2"/>
  <c r="BE78" i="2"/>
  <c r="BD78" i="2"/>
  <c r="AW78" i="2"/>
  <c r="BU78" i="2" s="1"/>
  <c r="AL78" i="2"/>
  <c r="AC78" i="2"/>
  <c r="DU78" i="2" s="1"/>
  <c r="G78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W77" i="2"/>
  <c r="CA77" i="2" s="1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A77" i="2"/>
  <c r="AE77" i="2" s="1"/>
  <c r="AC77" i="2"/>
  <c r="G77" i="2" s="1"/>
  <c r="DS76" i="2"/>
  <c r="DR76" i="2"/>
  <c r="DP76" i="2"/>
  <c r="DO76" i="2"/>
  <c r="DN76" i="2"/>
  <c r="DM76" i="2"/>
  <c r="DL76" i="2"/>
  <c r="DK76" i="2"/>
  <c r="DJ76" i="2"/>
  <c r="DI76" i="2"/>
  <c r="DH76" i="2"/>
  <c r="DG76" i="2"/>
  <c r="DE76" i="2"/>
  <c r="DD76" i="2"/>
  <c r="DC76" i="2"/>
  <c r="DB76" i="2"/>
  <c r="DA76" i="2"/>
  <c r="CZ76" i="2"/>
  <c r="CW76" i="2"/>
  <c r="CS76" i="2"/>
  <c r="DQ76" i="2" s="1"/>
  <c r="CH76" i="2"/>
  <c r="BW76" i="2"/>
  <c r="BV76" i="2"/>
  <c r="BT76" i="2"/>
  <c r="BS76" i="2"/>
  <c r="BR76" i="2"/>
  <c r="BQ76" i="2"/>
  <c r="BP76" i="2"/>
  <c r="BO76" i="2"/>
  <c r="BN76" i="2"/>
  <c r="BM76" i="2"/>
  <c r="BL76" i="2"/>
  <c r="BK76" i="2"/>
  <c r="BI76" i="2"/>
  <c r="BH76" i="2"/>
  <c r="BG76" i="2"/>
  <c r="BF76" i="2"/>
  <c r="BE76" i="2"/>
  <c r="BD76" i="2"/>
  <c r="BA76" i="2"/>
  <c r="BY76" i="2" s="1"/>
  <c r="AW76" i="2"/>
  <c r="BU76" i="2" s="1"/>
  <c r="AL76" i="2"/>
  <c r="AC76" i="2"/>
  <c r="DU76" i="2" s="1"/>
  <c r="G76" i="2"/>
  <c r="DU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A75" i="2"/>
  <c r="BY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AE75" i="2"/>
  <c r="G75" i="2"/>
  <c r="DS74" i="2"/>
  <c r="DR74" i="2"/>
  <c r="DP74" i="2"/>
  <c r="DO74" i="2"/>
  <c r="DN74" i="2"/>
  <c r="DM74" i="2"/>
  <c r="DL74" i="2"/>
  <c r="DK74" i="2"/>
  <c r="DI74" i="2"/>
  <c r="DH74" i="2"/>
  <c r="DG74" i="2"/>
  <c r="DF74" i="2"/>
  <c r="DE74" i="2"/>
  <c r="DD74" i="2"/>
  <c r="DC74" i="2"/>
  <c r="DB74" i="2"/>
  <c r="DA74" i="2"/>
  <c r="CZ74" i="2"/>
  <c r="CS74" i="2"/>
  <c r="DQ74" i="2" s="1"/>
  <c r="CL74" i="2"/>
  <c r="CA74" i="2" s="1"/>
  <c r="BW74" i="2"/>
  <c r="BV74" i="2"/>
  <c r="BT74" i="2"/>
  <c r="BS74" i="2"/>
  <c r="BR74" i="2"/>
  <c r="BQ74" i="2"/>
  <c r="BP74" i="2"/>
  <c r="BO74" i="2"/>
  <c r="BM74" i="2"/>
  <c r="BL74" i="2"/>
  <c r="BK74" i="2"/>
  <c r="BJ74" i="2"/>
  <c r="BI74" i="2"/>
  <c r="BH74" i="2"/>
  <c r="BG74" i="2"/>
  <c r="BF74" i="2"/>
  <c r="BE74" i="2"/>
  <c r="BD74" i="2"/>
  <c r="AW74" i="2"/>
  <c r="BU74" i="2" s="1"/>
  <c r="AP74" i="2"/>
  <c r="AC74" i="2"/>
  <c r="BY74" i="2" s="1"/>
  <c r="R74" i="2"/>
  <c r="DU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A73" i="2"/>
  <c r="BY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AE73" i="2"/>
  <c r="G73" i="2"/>
  <c r="DU72" i="2"/>
  <c r="DS72" i="2"/>
  <c r="DR72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S72" i="2"/>
  <c r="DQ72" i="2" s="1"/>
  <c r="CA72" i="2"/>
  <c r="BY72" i="2"/>
  <c r="BW72" i="2"/>
  <c r="BV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AW72" i="2"/>
  <c r="G72" i="2"/>
  <c r="DU71" i="2"/>
  <c r="DS71" i="2"/>
  <c r="DR71" i="2"/>
  <c r="DP71" i="2"/>
  <c r="DO71" i="2"/>
  <c r="DM71" i="2"/>
  <c r="DL71" i="2"/>
  <c r="DK71" i="2"/>
  <c r="DJ71" i="2"/>
  <c r="DI71" i="2"/>
  <c r="DH71" i="2"/>
  <c r="DG71" i="2"/>
  <c r="DF71" i="2"/>
  <c r="DE71" i="2"/>
  <c r="DD71" i="2"/>
  <c r="DC71" i="2"/>
  <c r="DB71" i="2"/>
  <c r="DA71" i="2"/>
  <c r="CZ71" i="2"/>
  <c r="CS71" i="2"/>
  <c r="DQ71" i="2" s="1"/>
  <c r="CP71" i="2"/>
  <c r="CP146" i="2" s="1"/>
  <c r="BY71" i="2"/>
  <c r="BW71" i="2"/>
  <c r="BV71" i="2"/>
  <c r="BT71" i="2"/>
  <c r="BS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BE71" i="2"/>
  <c r="BD71" i="2"/>
  <c r="AW71" i="2"/>
  <c r="AT71" i="2"/>
  <c r="AT146" i="2" s="1"/>
  <c r="V71" i="2"/>
  <c r="V146" i="2" s="1"/>
  <c r="N71" i="2"/>
  <c r="G71" i="2"/>
  <c r="DU70" i="2"/>
  <c r="DS70" i="2"/>
  <c r="DR70" i="2"/>
  <c r="DQ70" i="2"/>
  <c r="DP70" i="2"/>
  <c r="DO70" i="2"/>
  <c r="DN70" i="2"/>
  <c r="DM70" i="2"/>
  <c r="DL70" i="2"/>
  <c r="DK70" i="2"/>
  <c r="DI70" i="2"/>
  <c r="DH70" i="2"/>
  <c r="DG70" i="2"/>
  <c r="DE70" i="2"/>
  <c r="DD70" i="2"/>
  <c r="DC70" i="2"/>
  <c r="DB70" i="2"/>
  <c r="DA70" i="2"/>
  <c r="CZ70" i="2"/>
  <c r="CH70" i="2"/>
  <c r="CA70" i="2"/>
  <c r="BY70" i="2"/>
  <c r="BW70" i="2"/>
  <c r="BV70" i="2"/>
  <c r="BU70" i="2"/>
  <c r="BT70" i="2"/>
  <c r="BS70" i="2"/>
  <c r="BR70" i="2"/>
  <c r="BQ70" i="2"/>
  <c r="BP70" i="2"/>
  <c r="BO70" i="2"/>
  <c r="BM70" i="2"/>
  <c r="BL70" i="2"/>
  <c r="BK70" i="2"/>
  <c r="BI70" i="2"/>
  <c r="BH70" i="2"/>
  <c r="BG70" i="2"/>
  <c r="BF70" i="2"/>
  <c r="BE70" i="2"/>
  <c r="BD70" i="2"/>
  <c r="AL70" i="2"/>
  <c r="AE70" i="2"/>
  <c r="R70" i="2"/>
  <c r="N70" i="2"/>
  <c r="DU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A69" i="2"/>
  <c r="BY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AE69" i="2"/>
  <c r="G69" i="2"/>
  <c r="DU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A68" i="2"/>
  <c r="CX68" i="2"/>
  <c r="BY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AE68" i="2"/>
  <c r="G68" i="2"/>
  <c r="DU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DE67" i="2"/>
  <c r="DD67" i="2"/>
  <c r="DC67" i="2"/>
  <c r="DB67" i="2"/>
  <c r="DA67" i="2"/>
  <c r="CZ67" i="2"/>
  <c r="CA67" i="2"/>
  <c r="BY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AE67" i="2"/>
  <c r="G67" i="2"/>
  <c r="DU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A66" i="2"/>
  <c r="BY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AE66" i="2"/>
  <c r="G66" i="2"/>
  <c r="DU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DE65" i="2"/>
  <c r="DD65" i="2"/>
  <c r="DC65" i="2"/>
  <c r="DB65" i="2"/>
  <c r="DA65" i="2"/>
  <c r="CZ65" i="2"/>
  <c r="CH65" i="2"/>
  <c r="CA65" i="2"/>
  <c r="BY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BG65" i="2"/>
  <c r="BF65" i="2"/>
  <c r="BE65" i="2"/>
  <c r="BD65" i="2"/>
  <c r="AL65" i="2"/>
  <c r="AE65" i="2"/>
  <c r="G65" i="2"/>
  <c r="DU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DE64" i="2"/>
  <c r="DD64" i="2"/>
  <c r="DC64" i="2"/>
  <c r="DB64" i="2"/>
  <c r="DA64" i="2"/>
  <c r="CZ64" i="2"/>
  <c r="CA64" i="2"/>
  <c r="BY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AE64" i="2"/>
  <c r="AD64" i="2" s="1"/>
  <c r="BB64" i="2" s="1"/>
  <c r="G64" i="2"/>
  <c r="DU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G63" i="2"/>
  <c r="DE63" i="2"/>
  <c r="DD63" i="2"/>
  <c r="DC63" i="2"/>
  <c r="DB63" i="2"/>
  <c r="DA63" i="2"/>
  <c r="CZ63" i="2"/>
  <c r="CH63" i="2"/>
  <c r="DF63" i="2" s="1"/>
  <c r="BY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I63" i="2"/>
  <c r="BH63" i="2"/>
  <c r="BG63" i="2"/>
  <c r="BF63" i="2"/>
  <c r="BE63" i="2"/>
  <c r="BD63" i="2"/>
  <c r="AL63" i="2"/>
  <c r="BJ63" i="2" s="1"/>
  <c r="G63" i="2"/>
  <c r="DU62" i="2"/>
  <c r="DS62" i="2"/>
  <c r="DR62" i="2"/>
  <c r="DP62" i="2"/>
  <c r="DO62" i="2"/>
  <c r="DN62" i="2"/>
  <c r="DM62" i="2"/>
  <c r="DL62" i="2"/>
  <c r="DK62" i="2"/>
  <c r="DG62" i="2"/>
  <c r="DF62" i="2"/>
  <c r="DE62" i="2"/>
  <c r="DD62" i="2"/>
  <c r="DC62" i="2"/>
  <c r="DB62" i="2"/>
  <c r="DA62" i="2"/>
  <c r="CZ62" i="2"/>
  <c r="CS62" i="2"/>
  <c r="DQ62" i="2" s="1"/>
  <c r="CL62" i="2"/>
  <c r="BW62" i="2"/>
  <c r="BV62" i="2"/>
  <c r="BT62" i="2"/>
  <c r="BS62" i="2"/>
  <c r="BR62" i="2"/>
  <c r="BQ62" i="2"/>
  <c r="BP62" i="2"/>
  <c r="BO62" i="2"/>
  <c r="BM62" i="2"/>
  <c r="BK62" i="2"/>
  <c r="BJ62" i="2"/>
  <c r="BI62" i="2"/>
  <c r="BH62" i="2"/>
  <c r="BG62" i="2"/>
  <c r="BF62" i="2"/>
  <c r="BE62" i="2"/>
  <c r="BD62" i="2"/>
  <c r="AW62" i="2"/>
  <c r="BU62" i="2" s="1"/>
  <c r="AP62" i="2"/>
  <c r="AE62" i="2" s="1"/>
  <c r="AC62" i="2"/>
  <c r="BY62" i="2" s="1"/>
  <c r="R62" i="2"/>
  <c r="Q62" i="2"/>
  <c r="P62" i="2"/>
  <c r="P146" i="2" s="1"/>
  <c r="DU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G61" i="2"/>
  <c r="DE61" i="2"/>
  <c r="DD61" i="2"/>
  <c r="DC61" i="2"/>
  <c r="DB61" i="2"/>
  <c r="DA61" i="2"/>
  <c r="CZ61" i="2"/>
  <c r="CH61" i="2"/>
  <c r="DF61" i="2" s="1"/>
  <c r="BY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I61" i="2"/>
  <c r="BH61" i="2"/>
  <c r="BG61" i="2"/>
  <c r="BF61" i="2"/>
  <c r="BE61" i="2"/>
  <c r="BD61" i="2"/>
  <c r="AL61" i="2"/>
  <c r="BJ61" i="2" s="1"/>
  <c r="G61" i="2"/>
  <c r="DS60" i="2"/>
  <c r="DR60" i="2"/>
  <c r="DP60" i="2"/>
  <c r="DO60" i="2"/>
  <c r="DN60" i="2"/>
  <c r="DM60" i="2"/>
  <c r="DL60" i="2"/>
  <c r="DK60" i="2"/>
  <c r="DJ60" i="2"/>
  <c r="DI60" i="2"/>
  <c r="DH60" i="2"/>
  <c r="DG60" i="2"/>
  <c r="DF60" i="2"/>
  <c r="DE60" i="2"/>
  <c r="DD60" i="2"/>
  <c r="DC60" i="2"/>
  <c r="DB60" i="2"/>
  <c r="DA60" i="2"/>
  <c r="CZ60" i="2"/>
  <c r="CS60" i="2"/>
  <c r="DQ60" i="2" s="1"/>
  <c r="BY60" i="2"/>
  <c r="BW60" i="2"/>
  <c r="BV60" i="2"/>
  <c r="BT60" i="2"/>
  <c r="BS60" i="2"/>
  <c r="BR60" i="2"/>
  <c r="BQ60" i="2"/>
  <c r="BP60" i="2"/>
  <c r="BO60" i="2"/>
  <c r="BN60" i="2"/>
  <c r="BM60" i="2"/>
  <c r="BL60" i="2"/>
  <c r="BK60" i="2"/>
  <c r="BI60" i="2"/>
  <c r="BH60" i="2"/>
  <c r="BG60" i="2"/>
  <c r="BF60" i="2"/>
  <c r="BE60" i="2"/>
  <c r="BD60" i="2"/>
  <c r="AW60" i="2"/>
  <c r="BU60" i="2" s="1"/>
  <c r="AL60" i="2"/>
  <c r="AC60" i="2"/>
  <c r="DU60" i="2" s="1"/>
  <c r="G60" i="2"/>
  <c r="DS59" i="2"/>
  <c r="DR59" i="2"/>
  <c r="DQ59" i="2"/>
  <c r="DP59" i="2"/>
  <c r="DO59" i="2"/>
  <c r="DN59" i="2"/>
  <c r="DM59" i="2"/>
  <c r="DK59" i="2"/>
  <c r="DJ59" i="2"/>
  <c r="DH59" i="2"/>
  <c r="DG59" i="2"/>
  <c r="DE59" i="2"/>
  <c r="DD59" i="2"/>
  <c r="DC59" i="2"/>
  <c r="DB59" i="2"/>
  <c r="DA59" i="2"/>
  <c r="CZ59" i="2"/>
  <c r="CN59" i="2"/>
  <c r="CK59" i="2"/>
  <c r="CH59" i="2"/>
  <c r="DF59" i="2" s="1"/>
  <c r="BW59" i="2"/>
  <c r="BV59" i="2"/>
  <c r="BU59" i="2"/>
  <c r="BT59" i="2"/>
  <c r="BS59" i="2"/>
  <c r="BR59" i="2"/>
  <c r="BQ59" i="2"/>
  <c r="BO59" i="2"/>
  <c r="BN59" i="2"/>
  <c r="BL59" i="2"/>
  <c r="BK59" i="2"/>
  <c r="BI59" i="2"/>
  <c r="BH59" i="2"/>
  <c r="BG59" i="2"/>
  <c r="BF59" i="2"/>
  <c r="BE59" i="2"/>
  <c r="BD59" i="2"/>
  <c r="AR59" i="2"/>
  <c r="BP59" i="2" s="1"/>
  <c r="AO59" i="2"/>
  <c r="AO79" i="2" s="1"/>
  <c r="AL59" i="2"/>
  <c r="BJ59" i="2" s="1"/>
  <c r="AC59" i="2"/>
  <c r="G59" i="2" s="1"/>
  <c r="T59" i="2"/>
  <c r="T146" i="2" s="1"/>
  <c r="DU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G58" i="2"/>
  <c r="DE58" i="2"/>
  <c r="DD58" i="2"/>
  <c r="DC58" i="2"/>
  <c r="DB58" i="2"/>
  <c r="DA58" i="2"/>
  <c r="CZ58" i="2"/>
  <c r="CH58" i="2"/>
  <c r="DF58" i="2" s="1"/>
  <c r="CA58" i="2"/>
  <c r="BY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I58" i="2"/>
  <c r="BH58" i="2"/>
  <c r="BG58" i="2"/>
  <c r="BF58" i="2"/>
  <c r="BE58" i="2"/>
  <c r="BD58" i="2"/>
  <c r="AL58" i="2"/>
  <c r="N58" i="2"/>
  <c r="G58" i="2" s="1"/>
  <c r="DU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DE57" i="2"/>
  <c r="DD57" i="2"/>
  <c r="DC57" i="2"/>
  <c r="DB57" i="2"/>
  <c r="DA57" i="2"/>
  <c r="CZ57" i="2"/>
  <c r="CA57" i="2"/>
  <c r="BY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AE57" i="2"/>
  <c r="G57" i="2"/>
  <c r="DU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A56" i="2"/>
  <c r="CX56" i="2" s="1"/>
  <c r="BY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AE56" i="2"/>
  <c r="G56" i="2"/>
  <c r="DU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A55" i="2"/>
  <c r="BY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AE55" i="2"/>
  <c r="G55" i="2"/>
  <c r="DU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A54" i="2"/>
  <c r="BY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AE54" i="2"/>
  <c r="G54" i="2"/>
  <c r="AD54" i="2" s="1"/>
  <c r="BB54" i="2" s="1"/>
  <c r="DU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DD53" i="2"/>
  <c r="DC53" i="2"/>
  <c r="DB53" i="2"/>
  <c r="DA53" i="2"/>
  <c r="CZ53" i="2"/>
  <c r="CA53" i="2"/>
  <c r="CX53" i="2" s="1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I53" i="2"/>
  <c r="BH53" i="2"/>
  <c r="BG53" i="2"/>
  <c r="BF53" i="2"/>
  <c r="BE53" i="2"/>
  <c r="BD53" i="2"/>
  <c r="AL53" i="2"/>
  <c r="BJ53" i="2" s="1"/>
  <c r="G53" i="2"/>
  <c r="DU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A52" i="2"/>
  <c r="CX52" i="2" s="1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AE52" i="2"/>
  <c r="G52" i="2"/>
  <c r="DU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A51" i="2"/>
  <c r="BY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AE51" i="2"/>
  <c r="G51" i="2"/>
  <c r="DU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A50" i="2"/>
  <c r="CX50" i="2"/>
  <c r="BY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AE50" i="2"/>
  <c r="G50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E49" i="2"/>
  <c r="DD49" i="2"/>
  <c r="DC49" i="2"/>
  <c r="DB49" i="2"/>
  <c r="DA49" i="2"/>
  <c r="CZ49" i="2"/>
  <c r="CW49" i="2"/>
  <c r="CA49" i="2" s="1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I49" i="2"/>
  <c r="BH49" i="2"/>
  <c r="BG49" i="2"/>
  <c r="BF49" i="2"/>
  <c r="BE49" i="2"/>
  <c r="BD49" i="2"/>
  <c r="BA49" i="2"/>
  <c r="AE49" i="2"/>
  <c r="AC49" i="2"/>
  <c r="N49" i="2"/>
  <c r="BJ49" i="2" s="1"/>
  <c r="DU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F48" i="2"/>
  <c r="DE48" i="2"/>
  <c r="DD48" i="2"/>
  <c r="DC48" i="2"/>
  <c r="DB48" i="2"/>
  <c r="DA48" i="2"/>
  <c r="CZ48" i="2"/>
  <c r="CA48" i="2"/>
  <c r="BY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AE48" i="2"/>
  <c r="G48" i="2"/>
  <c r="DU47" i="2"/>
  <c r="DR47" i="2"/>
  <c r="DQ47" i="2"/>
  <c r="DP47" i="2"/>
  <c r="DN47" i="2"/>
  <c r="DM47" i="2"/>
  <c r="DL47" i="2"/>
  <c r="DK47" i="2"/>
  <c r="DI47" i="2"/>
  <c r="DH47" i="2"/>
  <c r="DG47" i="2"/>
  <c r="DF47" i="2"/>
  <c r="DE47" i="2"/>
  <c r="DD47" i="2"/>
  <c r="DC47" i="2"/>
  <c r="DB47" i="2"/>
  <c r="DA47" i="2"/>
  <c r="CZ47" i="2"/>
  <c r="CQ47" i="2"/>
  <c r="CL47" i="2"/>
  <c r="BY47" i="2"/>
  <c r="BV47" i="2"/>
  <c r="BU47" i="2"/>
  <c r="BT47" i="2"/>
  <c r="BR47" i="2"/>
  <c r="BQ47" i="2"/>
  <c r="BP47" i="2"/>
  <c r="BO47" i="2"/>
  <c r="BM47" i="2"/>
  <c r="BL47" i="2"/>
  <c r="BK47" i="2"/>
  <c r="BJ47" i="2"/>
  <c r="BI47" i="2"/>
  <c r="BH47" i="2"/>
  <c r="BG47" i="2"/>
  <c r="BF47" i="2"/>
  <c r="BE47" i="2"/>
  <c r="BD47" i="2"/>
  <c r="AY47" i="2"/>
  <c r="AY146" i="2" s="1"/>
  <c r="AU47" i="2"/>
  <c r="AP47" i="2"/>
  <c r="AA47" i="2"/>
  <c r="AA146" i="2" s="1"/>
  <c r="R47" i="2"/>
  <c r="G47" i="2" s="1"/>
  <c r="DU46" i="2"/>
  <c r="DS46" i="2"/>
  <c r="DR46" i="2"/>
  <c r="DQ46" i="2"/>
  <c r="DP46" i="2"/>
  <c r="DO46" i="2"/>
  <c r="DN46" i="2"/>
  <c r="DM46" i="2"/>
  <c r="DL46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A46" i="2"/>
  <c r="BY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AE46" i="2"/>
  <c r="G46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E45" i="2"/>
  <c r="DD45" i="2"/>
  <c r="DC45" i="2"/>
  <c r="DB45" i="2"/>
  <c r="DA45" i="2"/>
  <c r="CZ45" i="2"/>
  <c r="CW45" i="2"/>
  <c r="CA45" i="2" s="1"/>
  <c r="CH45" i="2"/>
  <c r="DF45" i="2" s="1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I45" i="2"/>
  <c r="BH45" i="2"/>
  <c r="BG45" i="2"/>
  <c r="BF45" i="2"/>
  <c r="BE45" i="2"/>
  <c r="BD45" i="2"/>
  <c r="BA45" i="2"/>
  <c r="AL45" i="2"/>
  <c r="BJ45" i="2" s="1"/>
  <c r="AE45" i="2"/>
  <c r="AC45" i="2"/>
  <c r="DU44" i="2"/>
  <c r="DS44" i="2"/>
  <c r="DR44" i="2"/>
  <c r="DP44" i="2"/>
  <c r="DO44" i="2"/>
  <c r="DN44" i="2"/>
  <c r="DM44" i="2"/>
  <c r="DL44" i="2"/>
  <c r="DK44" i="2"/>
  <c r="DJ44" i="2"/>
  <c r="DI44" i="2"/>
  <c r="DH44" i="2"/>
  <c r="DG44" i="2"/>
  <c r="DF44" i="2"/>
  <c r="DE44" i="2"/>
  <c r="DD44" i="2"/>
  <c r="DC44" i="2"/>
  <c r="DB44" i="2"/>
  <c r="DA44" i="2"/>
  <c r="CZ44" i="2"/>
  <c r="CS44" i="2"/>
  <c r="BY44" i="2"/>
  <c r="BW44" i="2"/>
  <c r="BV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AW44" i="2"/>
  <c r="G44" i="2"/>
  <c r="DS43" i="2"/>
  <c r="DR43" i="2"/>
  <c r="DQ43" i="2"/>
  <c r="DP43" i="2"/>
  <c r="DO43" i="2"/>
  <c r="DN43" i="2"/>
  <c r="DJ43" i="2"/>
  <c r="DI43" i="2"/>
  <c r="DH43" i="2"/>
  <c r="DG43" i="2"/>
  <c r="DF43" i="2"/>
  <c r="DE43" i="2"/>
  <c r="DD43" i="2"/>
  <c r="DC43" i="2"/>
  <c r="DB43" i="2"/>
  <c r="DA43" i="2"/>
  <c r="CZ43" i="2"/>
  <c r="CW43" i="2"/>
  <c r="CO43" i="2"/>
  <c r="CO146" i="2" s="1"/>
  <c r="CN43" i="2"/>
  <c r="CM43" i="2"/>
  <c r="DK43" i="2" s="1"/>
  <c r="BW43" i="2"/>
  <c r="BV43" i="2"/>
  <c r="BT43" i="2"/>
  <c r="BS43" i="2"/>
  <c r="BR43" i="2"/>
  <c r="BN43" i="2"/>
  <c r="BM43" i="2"/>
  <c r="BL43" i="2"/>
  <c r="BK43" i="2"/>
  <c r="BJ43" i="2"/>
  <c r="BI43" i="2"/>
  <c r="BH43" i="2"/>
  <c r="BG43" i="2"/>
  <c r="BF43" i="2"/>
  <c r="BE43" i="2"/>
  <c r="BD43" i="2"/>
  <c r="BA43" i="2"/>
  <c r="BY43" i="2" s="1"/>
  <c r="AW43" i="2"/>
  <c r="AS43" i="2"/>
  <c r="AR43" i="2"/>
  <c r="AQ43" i="2"/>
  <c r="AQ146" i="2" s="1"/>
  <c r="AC43" i="2"/>
  <c r="U43" i="2"/>
  <c r="U146" i="2" s="1"/>
  <c r="DU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F42" i="2"/>
  <c r="DE42" i="2"/>
  <c r="DD42" i="2"/>
  <c r="DC42" i="2"/>
  <c r="DB42" i="2"/>
  <c r="DA42" i="2"/>
  <c r="CZ42" i="2"/>
  <c r="CH42" i="2"/>
  <c r="CA42" i="2"/>
  <c r="CX42" i="2" s="1"/>
  <c r="BY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I42" i="2"/>
  <c r="BH42" i="2"/>
  <c r="BG42" i="2"/>
  <c r="BF42" i="2"/>
  <c r="BE42" i="2"/>
  <c r="BD42" i="2"/>
  <c r="AL42" i="2"/>
  <c r="BJ42" i="2" s="1"/>
  <c r="G42" i="2"/>
  <c r="DU41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E41" i="2"/>
  <c r="DD41" i="2"/>
  <c r="DC41" i="2"/>
  <c r="DB41" i="2"/>
  <c r="DA41" i="2"/>
  <c r="CZ41" i="2"/>
  <c r="CW41" i="2"/>
  <c r="CH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I41" i="2"/>
  <c r="BH41" i="2"/>
  <c r="BG41" i="2"/>
  <c r="BF41" i="2"/>
  <c r="BE41" i="2"/>
  <c r="BD41" i="2"/>
  <c r="BA41" i="2"/>
  <c r="AL41" i="2"/>
  <c r="BJ41" i="2" s="1"/>
  <c r="AC41" i="2"/>
  <c r="N41" i="2"/>
  <c r="G41" i="2" s="1"/>
  <c r="DU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E40" i="2"/>
  <c r="DD40" i="2"/>
  <c r="DC40" i="2"/>
  <c r="DB40" i="2"/>
  <c r="DA40" i="2"/>
  <c r="CZ40" i="2"/>
  <c r="CH40" i="2"/>
  <c r="CA40" i="2" s="1"/>
  <c r="BY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I40" i="2"/>
  <c r="BH40" i="2"/>
  <c r="BG40" i="2"/>
  <c r="BF40" i="2"/>
  <c r="BE40" i="2"/>
  <c r="BD40" i="2"/>
  <c r="AL40" i="2"/>
  <c r="AE40" i="2"/>
  <c r="N40" i="2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E39" i="2"/>
  <c r="DD39" i="2"/>
  <c r="DC39" i="2"/>
  <c r="DB39" i="2"/>
  <c r="DA39" i="2"/>
  <c r="CZ39" i="2"/>
  <c r="CH39" i="2"/>
  <c r="CA39" i="2" s="1"/>
  <c r="BY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I39" i="2"/>
  <c r="BH39" i="2"/>
  <c r="BG39" i="2"/>
  <c r="BF39" i="2"/>
  <c r="BE39" i="2"/>
  <c r="BD39" i="2"/>
  <c r="AL39" i="2"/>
  <c r="G39" i="2"/>
  <c r="CV38" i="2"/>
  <c r="CU38" i="2"/>
  <c r="CT38" i="2"/>
  <c r="CS38" i="2"/>
  <c r="CR38" i="2"/>
  <c r="CP38" i="2"/>
  <c r="CO38" i="2"/>
  <c r="CN38" i="2"/>
  <c r="CM38" i="2"/>
  <c r="CL38" i="2"/>
  <c r="CK38" i="2"/>
  <c r="CJ38" i="2"/>
  <c r="CI38" i="2"/>
  <c r="CF38" i="2"/>
  <c r="CE38" i="2"/>
  <c r="CD38" i="2"/>
  <c r="CB38" i="2"/>
  <c r="AY38" i="2"/>
  <c r="AX38" i="2"/>
  <c r="AW38" i="2"/>
  <c r="AV38" i="2"/>
  <c r="AS38" i="2"/>
  <c r="AR38" i="2"/>
  <c r="AQ38" i="2"/>
  <c r="AP38" i="2"/>
  <c r="AO38" i="2"/>
  <c r="AN38" i="2"/>
  <c r="AM38" i="2"/>
  <c r="AJ38" i="2"/>
  <c r="AI38" i="2"/>
  <c r="AH38" i="2"/>
  <c r="AF38" i="2"/>
  <c r="AB38" i="2"/>
  <c r="AA38" i="2"/>
  <c r="Z38" i="2"/>
  <c r="Y38" i="2"/>
  <c r="V38" i="2"/>
  <c r="U38" i="2"/>
  <c r="S38" i="2"/>
  <c r="R38" i="2"/>
  <c r="Q38" i="2"/>
  <c r="P38" i="2"/>
  <c r="N38" i="2"/>
  <c r="M38" i="2"/>
  <c r="L38" i="2"/>
  <c r="K38" i="2"/>
  <c r="K140" i="2" s="1"/>
  <c r="J38" i="2"/>
  <c r="J140" i="2" s="1"/>
  <c r="H38" i="2"/>
  <c r="DU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DE37" i="2"/>
  <c r="DD37" i="2"/>
  <c r="DC37" i="2"/>
  <c r="DB37" i="2"/>
  <c r="DA37" i="2"/>
  <c r="CZ37" i="2"/>
  <c r="CA37" i="2"/>
  <c r="BY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 s="1"/>
  <c r="AE37" i="2"/>
  <c r="G37" i="2"/>
  <c r="DU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A36" i="2"/>
  <c r="BY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AE36" i="2"/>
  <c r="AD36" i="2" s="1"/>
  <c r="BB36" i="2" s="1"/>
  <c r="G36" i="2"/>
  <c r="DU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A35" i="2"/>
  <c r="BY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AE35" i="2"/>
  <c r="G35" i="2"/>
  <c r="DS34" i="2"/>
  <c r="DR34" i="2"/>
  <c r="DQ34" i="2"/>
  <c r="DP34" i="2"/>
  <c r="DO34" i="2"/>
  <c r="DN34" i="2"/>
  <c r="DM34" i="2"/>
  <c r="DK34" i="2"/>
  <c r="DJ34" i="2"/>
  <c r="DI34" i="2"/>
  <c r="DH34" i="2"/>
  <c r="DD34" i="2"/>
  <c r="DC34" i="2"/>
  <c r="DB34" i="2"/>
  <c r="DA34" i="2"/>
  <c r="CZ34" i="2"/>
  <c r="CH34" i="2"/>
  <c r="DF34" i="2" s="1"/>
  <c r="CG34" i="2"/>
  <c r="BW34" i="2"/>
  <c r="BV34" i="2"/>
  <c r="BU34" i="2"/>
  <c r="BT34" i="2"/>
  <c r="BS34" i="2"/>
  <c r="BQ34" i="2"/>
  <c r="BO34" i="2"/>
  <c r="BN34" i="2"/>
  <c r="BM34" i="2"/>
  <c r="BL34" i="2"/>
  <c r="BH34" i="2"/>
  <c r="BG34" i="2"/>
  <c r="BF34" i="2"/>
  <c r="BE34" i="2"/>
  <c r="BD34" i="2"/>
  <c r="BA34" i="2"/>
  <c r="AT34" i="2"/>
  <c r="AT143" i="2" s="1"/>
  <c r="AL34" i="2"/>
  <c r="AK34" i="2"/>
  <c r="BI34" i="2" s="1"/>
  <c r="AC34" i="2"/>
  <c r="DU34" i="2" s="1"/>
  <c r="T34" i="2"/>
  <c r="O34" i="2"/>
  <c r="DS33" i="2"/>
  <c r="DR33" i="2"/>
  <c r="DQ33" i="2"/>
  <c r="DO33" i="2"/>
  <c r="DN33" i="2"/>
  <c r="DM33" i="2"/>
  <c r="DL33" i="2"/>
  <c r="DK33" i="2"/>
  <c r="DJ33" i="2"/>
  <c r="DI33" i="2"/>
  <c r="DH33" i="2"/>
  <c r="DG33" i="2"/>
  <c r="DF33" i="2"/>
  <c r="DE33" i="2"/>
  <c r="DD33" i="2"/>
  <c r="DC33" i="2"/>
  <c r="DB33" i="2"/>
  <c r="CZ33" i="2"/>
  <c r="CW33" i="2"/>
  <c r="DU33" i="2" s="1"/>
  <c r="CC33" i="2"/>
  <c r="BW33" i="2"/>
  <c r="BV33" i="2"/>
  <c r="BU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D33" i="2"/>
  <c r="BA33" i="2"/>
  <c r="BY33" i="2" s="1"/>
  <c r="AG33" i="2"/>
  <c r="X33" i="2"/>
  <c r="I33" i="2"/>
  <c r="I38" i="2" s="1"/>
  <c r="DU32" i="2"/>
  <c r="DS32" i="2"/>
  <c r="DR32" i="2"/>
  <c r="DQ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CZ32" i="2"/>
  <c r="CA32" i="2"/>
  <c r="BY32" i="2"/>
  <c r="BW32" i="2"/>
  <c r="BV32" i="2"/>
  <c r="BU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E32" i="2"/>
  <c r="BD32" i="2"/>
  <c r="AE32" i="2"/>
  <c r="X32" i="2"/>
  <c r="I32" i="2"/>
  <c r="DU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CZ31" i="2"/>
  <c r="CC31" i="2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D31" i="2"/>
  <c r="BA31" i="2"/>
  <c r="BY31" i="2" s="1"/>
  <c r="AG31" i="2"/>
  <c r="G31" i="2"/>
  <c r="DU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A30" i="2"/>
  <c r="BY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AE30" i="2"/>
  <c r="G30" i="2"/>
  <c r="AD30" i="2" s="1"/>
  <c r="BB30" i="2" s="1"/>
  <c r="DU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E29" i="2"/>
  <c r="DD29" i="2"/>
  <c r="DC29" i="2"/>
  <c r="DB29" i="2"/>
  <c r="DA29" i="2"/>
  <c r="CZ29" i="2"/>
  <c r="CA29" i="2"/>
  <c r="BY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E29" i="2"/>
  <c r="BD29" i="2"/>
  <c r="BB29" i="2"/>
  <c r="AE29" i="2"/>
  <c r="G29" i="2"/>
  <c r="BZ29" i="2" s="1"/>
  <c r="CX29" i="2" s="1"/>
  <c r="DU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A28" i="2"/>
  <c r="BY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AE28" i="2"/>
  <c r="G28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E27" i="2"/>
  <c r="DD27" i="2"/>
  <c r="DC27" i="2"/>
  <c r="DB27" i="2"/>
  <c r="CZ27" i="2"/>
  <c r="CC27" i="2"/>
  <c r="DA27" i="2" s="1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D27" i="2"/>
  <c r="BA27" i="2"/>
  <c r="AG27" i="2"/>
  <c r="BE27" i="2" s="1"/>
  <c r="AC27" i="2"/>
  <c r="DU27" i="2" s="1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A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AE26" i="2"/>
  <c r="AC26" i="2"/>
  <c r="DU26" i="2" s="1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CZ25" i="2"/>
  <c r="CW25" i="2"/>
  <c r="CC25" i="2"/>
  <c r="DA25" i="2" s="1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D25" i="2"/>
  <c r="BA25" i="2"/>
  <c r="AG25" i="2"/>
  <c r="BE25" i="2" s="1"/>
  <c r="AC25" i="2"/>
  <c r="G25" i="2"/>
  <c r="DU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DE24" i="2"/>
  <c r="DD24" i="2"/>
  <c r="DC24" i="2"/>
  <c r="DB24" i="2"/>
  <c r="CZ24" i="2"/>
  <c r="CC24" i="2"/>
  <c r="DA24" i="2" s="1"/>
  <c r="BY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F24" i="2"/>
  <c r="BD24" i="2"/>
  <c r="AG24" i="2"/>
  <c r="G24" i="2"/>
  <c r="DU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DE23" i="2"/>
  <c r="DD23" i="2"/>
  <c r="DC23" i="2"/>
  <c r="DB23" i="2"/>
  <c r="CZ23" i="2"/>
  <c r="CC23" i="2"/>
  <c r="DA23" i="2" s="1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D23" i="2"/>
  <c r="AG23" i="2"/>
  <c r="G23" i="2"/>
  <c r="DU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/>
  <c r="DD22" i="2"/>
  <c r="DC22" i="2"/>
  <c r="DB22" i="2"/>
  <c r="CZ22" i="2"/>
  <c r="CC22" i="2"/>
  <c r="CA22" i="2" s="1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D22" i="2"/>
  <c r="AG22" i="2"/>
  <c r="G22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DC21" i="2"/>
  <c r="DB21" i="2"/>
  <c r="CZ21" i="2"/>
  <c r="CC21" i="2"/>
  <c r="DA21" i="2" s="1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D21" i="2"/>
  <c r="AG21" i="2"/>
  <c r="G21" i="2"/>
  <c r="DU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DC20" i="2"/>
  <c r="DB20" i="2"/>
  <c r="CZ20" i="2"/>
  <c r="CC20" i="2"/>
  <c r="DA20" i="2" s="1"/>
  <c r="CA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D20" i="2"/>
  <c r="AG20" i="2"/>
  <c r="G20" i="2"/>
  <c r="DU19" i="2"/>
  <c r="DS19" i="2"/>
  <c r="DR19" i="2"/>
  <c r="DQ19" i="2"/>
  <c r="DP19" i="2"/>
  <c r="DN19" i="2"/>
  <c r="DM19" i="2"/>
  <c r="DL19" i="2"/>
  <c r="DK19" i="2"/>
  <c r="DJ19" i="2"/>
  <c r="DI19" i="2"/>
  <c r="DH19" i="2"/>
  <c r="DG19" i="2"/>
  <c r="DF19" i="2"/>
  <c r="DE19" i="2"/>
  <c r="DD19" i="2"/>
  <c r="DC19" i="2"/>
  <c r="DB19" i="2"/>
  <c r="DA19" i="2"/>
  <c r="CZ19" i="2"/>
  <c r="CQ19" i="2"/>
  <c r="DO19" i="2" s="1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A19" i="2"/>
  <c r="BY19" i="2" s="1"/>
  <c r="AU19" i="2"/>
  <c r="BS19" i="2" s="1"/>
  <c r="G19" i="2"/>
  <c r="DU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Z18" i="2"/>
  <c r="CA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AE18" i="2"/>
  <c r="G18" i="2"/>
  <c r="BZ18" i="2" s="1"/>
  <c r="CX18" i="2" s="1"/>
  <c r="DU17" i="2"/>
  <c r="DS17" i="2"/>
  <c r="DR17" i="2"/>
  <c r="DQ17" i="2"/>
  <c r="DP17" i="2"/>
  <c r="DN17" i="2"/>
  <c r="DM17" i="2"/>
  <c r="DL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Q17" i="2"/>
  <c r="DO17" i="2" s="1"/>
  <c r="BY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AU17" i="2"/>
  <c r="AE17" i="2" s="1"/>
  <c r="G17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DE16" i="2"/>
  <c r="DD16" i="2"/>
  <c r="DC16" i="2"/>
  <c r="DB16" i="2"/>
  <c r="CZ16" i="2"/>
  <c r="CC16" i="2"/>
  <c r="CA16" i="2" s="1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D16" i="2"/>
  <c r="BA16" i="2"/>
  <c r="AG16" i="2"/>
  <c r="BE16" i="2" s="1"/>
  <c r="AC16" i="2"/>
  <c r="DU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E15" i="2"/>
  <c r="DD15" i="2"/>
  <c r="DC15" i="2"/>
  <c r="DB15" i="2"/>
  <c r="CZ15" i="2"/>
  <c r="CC15" i="2"/>
  <c r="CA15" i="2" s="1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D15" i="2"/>
  <c r="AG15" i="2"/>
  <c r="AE15" i="2" s="1"/>
  <c r="AD15" i="2" s="1"/>
  <c r="BB15" i="2" s="1"/>
  <c r="G15" i="2"/>
  <c r="DU14" i="2"/>
  <c r="DS14" i="2"/>
  <c r="DR14" i="2"/>
  <c r="DQ14" i="2"/>
  <c r="DP14" i="2"/>
  <c r="DN14" i="2"/>
  <c r="DM14" i="2"/>
  <c r="DL14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A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AE14" i="2"/>
  <c r="W14" i="2"/>
  <c r="G14" i="2" s="1"/>
  <c r="DU13" i="2"/>
  <c r="DS13" i="2"/>
  <c r="DR13" i="2"/>
  <c r="DQ13" i="2"/>
  <c r="DP13" i="2"/>
  <c r="DN13" i="2"/>
  <c r="DM13" i="2"/>
  <c r="DL13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Q13" i="2"/>
  <c r="DO13" i="2" s="1"/>
  <c r="CA13" i="2"/>
  <c r="BY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AU13" i="2"/>
  <c r="G13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DE12" i="2"/>
  <c r="DD12" i="2"/>
  <c r="DC12" i="2"/>
  <c r="DB12" i="2"/>
  <c r="DA12" i="2"/>
  <c r="CZ12" i="2"/>
  <c r="CA12" i="2"/>
  <c r="BY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AZ12" i="2"/>
  <c r="AZ147" i="2" s="1"/>
  <c r="AE12" i="2"/>
  <c r="G12" i="2"/>
  <c r="DT11" i="2"/>
  <c r="DS11" i="2"/>
  <c r="DR11" i="2"/>
  <c r="DQ11" i="2"/>
  <c r="DP11" i="2"/>
  <c r="DO11" i="2"/>
  <c r="DN11" i="2"/>
  <c r="DN38" i="2" s="1"/>
  <c r="DM11" i="2"/>
  <c r="DL11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W11" i="2"/>
  <c r="CA11" i="2" s="1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A11" i="2"/>
  <c r="AE11" i="2" s="1"/>
  <c r="AC11" i="2"/>
  <c r="G11" i="2"/>
  <c r="DU10" i="2"/>
  <c r="DS10" i="2"/>
  <c r="DR10" i="2"/>
  <c r="DQ10" i="2"/>
  <c r="DP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Q10" i="2"/>
  <c r="DO10" i="2" s="1"/>
  <c r="BT10" i="2"/>
  <c r="AU10" i="2"/>
  <c r="BS10" i="2" s="1"/>
  <c r="BC10" i="2" s="1"/>
  <c r="AE10" i="2"/>
  <c r="G10" i="2"/>
  <c r="DU9" i="2"/>
  <c r="DS9" i="2"/>
  <c r="DR9" i="2"/>
  <c r="DQ9" i="2"/>
  <c r="DP9" i="2"/>
  <c r="DN9" i="2"/>
  <c r="DM9" i="2"/>
  <c r="DL9" i="2"/>
  <c r="DK9" i="2"/>
  <c r="DJ9" i="2"/>
  <c r="DI9" i="2"/>
  <c r="DH9" i="2"/>
  <c r="DG9" i="2"/>
  <c r="DF9" i="2"/>
  <c r="DE9" i="2"/>
  <c r="DD9" i="2"/>
  <c r="DC9" i="2"/>
  <c r="DB9" i="2"/>
  <c r="DA9" i="2"/>
  <c r="CZ9" i="2"/>
  <c r="CQ9" i="2"/>
  <c r="DO9" i="2" s="1"/>
  <c r="BY9" i="2"/>
  <c r="BW9" i="2"/>
  <c r="BV9" i="2"/>
  <c r="BU9" i="2"/>
  <c r="BT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AU9" i="2"/>
  <c r="BS9" i="2" s="1"/>
  <c r="G9" i="2"/>
  <c r="DU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A8" i="2"/>
  <c r="BY8" i="2"/>
  <c r="BW8" i="2"/>
  <c r="BV8" i="2"/>
  <c r="BU8" i="2"/>
  <c r="BT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AU8" i="2"/>
  <c r="G8" i="2"/>
  <c r="DU7" i="2"/>
  <c r="DS7" i="2"/>
  <c r="DR7" i="2"/>
  <c r="DQ7" i="2"/>
  <c r="DP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Q7" i="2"/>
  <c r="DO7" i="2" s="1"/>
  <c r="CA7" i="2"/>
  <c r="BY7" i="2"/>
  <c r="BW7" i="2"/>
  <c r="BV7" i="2"/>
  <c r="BU7" i="2"/>
  <c r="BT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AU7" i="2"/>
  <c r="G7" i="2"/>
  <c r="DU6" i="2"/>
  <c r="DS6" i="2"/>
  <c r="DR6" i="2"/>
  <c r="DQ6" i="2"/>
  <c r="DP6" i="2"/>
  <c r="DN6" i="2"/>
  <c r="DM6" i="2"/>
  <c r="DL6" i="2"/>
  <c r="DK6" i="2"/>
  <c r="DJ6" i="2"/>
  <c r="DI6" i="2"/>
  <c r="DH6" i="2"/>
  <c r="DG6" i="2"/>
  <c r="DF6" i="2"/>
  <c r="DE6" i="2"/>
  <c r="DD6" i="2"/>
  <c r="DC6" i="2"/>
  <c r="DB6" i="2"/>
  <c r="DA6" i="2"/>
  <c r="CZ6" i="2"/>
  <c r="CQ6" i="2"/>
  <c r="DO6" i="2" s="1"/>
  <c r="BY6" i="2"/>
  <c r="BW6" i="2"/>
  <c r="BV6" i="2"/>
  <c r="BU6" i="2"/>
  <c r="BT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AU6" i="2"/>
  <c r="G6" i="2"/>
  <c r="DS5" i="2"/>
  <c r="DR5" i="2"/>
  <c r="DQ5" i="2"/>
  <c r="DP5" i="2"/>
  <c r="DN5" i="2"/>
  <c r="DM5" i="2"/>
  <c r="DL5" i="2"/>
  <c r="DK5" i="2"/>
  <c r="DJ5" i="2"/>
  <c r="DI5" i="2"/>
  <c r="DH5" i="2"/>
  <c r="DG5" i="2"/>
  <c r="DF5" i="2"/>
  <c r="DE5" i="2"/>
  <c r="DD5" i="2"/>
  <c r="DC5" i="2"/>
  <c r="DB5" i="2"/>
  <c r="DA5" i="2"/>
  <c r="CZ5" i="2"/>
  <c r="CW5" i="2"/>
  <c r="CQ5" i="2"/>
  <c r="BW5" i="2"/>
  <c r="BV5" i="2"/>
  <c r="BU5" i="2"/>
  <c r="BT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A5" i="2"/>
  <c r="BY5" i="2" s="1"/>
  <c r="AU5" i="2"/>
  <c r="BS5" i="2" s="1"/>
  <c r="AC5" i="2"/>
  <c r="G5" i="2" s="1"/>
  <c r="BV143" i="2" l="1"/>
  <c r="DD143" i="2"/>
  <c r="BC134" i="2"/>
  <c r="AD120" i="2"/>
  <c r="BB120" i="2" s="1"/>
  <c r="DE145" i="2"/>
  <c r="DM145" i="2"/>
  <c r="BO142" i="2"/>
  <c r="DC142" i="2"/>
  <c r="CX134" i="2"/>
  <c r="CX132" i="2"/>
  <c r="CY133" i="2"/>
  <c r="BN142" i="2"/>
  <c r="BV142" i="2"/>
  <c r="CY129" i="2"/>
  <c r="CX104" i="2"/>
  <c r="DB119" i="2"/>
  <c r="CE140" i="2"/>
  <c r="BR119" i="2"/>
  <c r="CY97" i="2"/>
  <c r="AD96" i="2"/>
  <c r="BB96" i="2" s="1"/>
  <c r="CY93" i="2"/>
  <c r="BC57" i="2"/>
  <c r="CX39" i="2"/>
  <c r="CY53" i="2"/>
  <c r="AD57" i="2"/>
  <c r="BB57" i="2" s="1"/>
  <c r="CY57" i="2"/>
  <c r="BC69" i="2"/>
  <c r="S149" i="2"/>
  <c r="CY54" i="2"/>
  <c r="AD56" i="2"/>
  <c r="BB56" i="2" s="1"/>
  <c r="AD28" i="2"/>
  <c r="BB28" i="2" s="1"/>
  <c r="AD35" i="2"/>
  <c r="BB35" i="2" s="1"/>
  <c r="L149" i="2"/>
  <c r="AD37" i="2"/>
  <c r="BB37" i="2" s="1"/>
  <c r="BZ36" i="2"/>
  <c r="CX36" i="2" s="1"/>
  <c r="BQ38" i="2"/>
  <c r="BZ28" i="2"/>
  <c r="CX28" i="2" s="1"/>
  <c r="BY82" i="2"/>
  <c r="CA121" i="2"/>
  <c r="CX121" i="2" s="1"/>
  <c r="CA27" i="2"/>
  <c r="DU45" i="2"/>
  <c r="CY45" i="2" s="1"/>
  <c r="BY122" i="2"/>
  <c r="AM143" i="2"/>
  <c r="DJ74" i="2"/>
  <c r="BV114" i="2"/>
  <c r="BC114" i="2" s="1"/>
  <c r="DI122" i="2"/>
  <c r="BQ122" i="2"/>
  <c r="BQ142" i="2" s="1"/>
  <c r="AE33" i="2"/>
  <c r="CA41" i="2"/>
  <c r="AE63" i="2"/>
  <c r="AD63" i="2" s="1"/>
  <c r="BB63" i="2" s="1"/>
  <c r="CA135" i="2"/>
  <c r="CX128" i="2"/>
  <c r="BO145" i="2"/>
  <c r="CY48" i="2"/>
  <c r="AD66" i="2"/>
  <c r="BB66" i="2" s="1"/>
  <c r="DT124" i="2"/>
  <c r="DB38" i="2"/>
  <c r="CY69" i="2"/>
  <c r="BC92" i="2"/>
  <c r="DJ143" i="2"/>
  <c r="I148" i="2"/>
  <c r="BN119" i="2"/>
  <c r="M149" i="2"/>
  <c r="DJ145" i="2"/>
  <c r="CA6" i="2"/>
  <c r="BZ6" i="2" s="1"/>
  <c r="CX6" i="2" s="1"/>
  <c r="BZ12" i="2"/>
  <c r="CX12" i="2" s="1"/>
  <c r="CA23" i="2"/>
  <c r="BZ23" i="2" s="1"/>
  <c r="CX23" i="2" s="1"/>
  <c r="BC28" i="2"/>
  <c r="CY28" i="2"/>
  <c r="BI143" i="2"/>
  <c r="BH143" i="2"/>
  <c r="DC143" i="2"/>
  <c r="DN143" i="2"/>
  <c r="AH140" i="2"/>
  <c r="AD52" i="2"/>
  <c r="BB52" i="2" s="1"/>
  <c r="CX55" i="2"/>
  <c r="BC56" i="2"/>
  <c r="DL59" i="2"/>
  <c r="AE61" i="2"/>
  <c r="AD61" i="2" s="1"/>
  <c r="BB61" i="2" s="1"/>
  <c r="BC64" i="2"/>
  <c r="AD81" i="2"/>
  <c r="BB81" i="2" s="1"/>
  <c r="CY84" i="2"/>
  <c r="DA94" i="2"/>
  <c r="CY94" i="2" s="1"/>
  <c r="BF119" i="2"/>
  <c r="DE119" i="2"/>
  <c r="AD114" i="2"/>
  <c r="BB114" i="2" s="1"/>
  <c r="CA118" i="2"/>
  <c r="CX118" i="2" s="1"/>
  <c r="DM121" i="2"/>
  <c r="DM142" i="2" s="1"/>
  <c r="AB143" i="2"/>
  <c r="AB149" i="2" s="1"/>
  <c r="DG124" i="2"/>
  <c r="G126" i="2"/>
  <c r="AD126" i="2" s="1"/>
  <c r="BB126" i="2" s="1"/>
  <c r="CY134" i="2"/>
  <c r="CA136" i="2"/>
  <c r="U142" i="2"/>
  <c r="U149" i="2" s="1"/>
  <c r="BG145" i="2"/>
  <c r="BV103" i="2"/>
  <c r="BC132" i="2"/>
  <c r="K149" i="2"/>
  <c r="BZ30" i="2"/>
  <c r="CX30" i="2" s="1"/>
  <c r="DA33" i="2"/>
  <c r="BC35" i="2"/>
  <c r="BC67" i="2"/>
  <c r="CY113" i="2"/>
  <c r="AD118" i="2"/>
  <c r="BB118" i="2" s="1"/>
  <c r="DD142" i="2"/>
  <c r="BM122" i="2"/>
  <c r="DH122" i="2"/>
  <c r="BD143" i="2"/>
  <c r="BY123" i="2"/>
  <c r="AD134" i="2"/>
  <c r="BB134" i="2" s="1"/>
  <c r="BL38" i="2"/>
  <c r="BZ20" i="2"/>
  <c r="CX20" i="2" s="1"/>
  <c r="AE25" i="2"/>
  <c r="AD25" i="2" s="1"/>
  <c r="BB25" i="2" s="1"/>
  <c r="DK143" i="2"/>
  <c r="DS143" i="2"/>
  <c r="BC48" i="2"/>
  <c r="AD50" i="2"/>
  <c r="BB50" i="2" s="1"/>
  <c r="CX57" i="2"/>
  <c r="BJ58" i="2"/>
  <c r="BC58" i="2" s="1"/>
  <c r="CX67" i="2"/>
  <c r="P79" i="2"/>
  <c r="DQ103" i="2"/>
  <c r="BC82" i="2"/>
  <c r="BC84" i="2"/>
  <c r="CQ103" i="2"/>
  <c r="DA89" i="2"/>
  <c r="CY89" i="2" s="1"/>
  <c r="BC97" i="2"/>
  <c r="AE111" i="2"/>
  <c r="AD111" i="2" s="1"/>
  <c r="BB111" i="2" s="1"/>
  <c r="DR111" i="2"/>
  <c r="CY111" i="2" s="1"/>
  <c r="G121" i="2"/>
  <c r="CI138" i="2"/>
  <c r="CI140" i="2" s="1"/>
  <c r="BE129" i="2"/>
  <c r="BC129" i="2" s="1"/>
  <c r="S138" i="2"/>
  <c r="S140" i="2" s="1"/>
  <c r="AB138" i="2"/>
  <c r="AB140" i="2" s="1"/>
  <c r="BP126" i="2"/>
  <c r="BW143" i="2"/>
  <c r="CY37" i="2"/>
  <c r="L140" i="2"/>
  <c r="CX54" i="2"/>
  <c r="CY55" i="2"/>
  <c r="BC105" i="2"/>
  <c r="CA126" i="2"/>
  <c r="BH145" i="2"/>
  <c r="BN143" i="2"/>
  <c r="DR79" i="2"/>
  <c r="AD69" i="2"/>
  <c r="BB69" i="2" s="1"/>
  <c r="BE96" i="2"/>
  <c r="BC96" i="2" s="1"/>
  <c r="AD99" i="2"/>
  <c r="BB99" i="2" s="1"/>
  <c r="Y149" i="2"/>
  <c r="CY26" i="2"/>
  <c r="BC66" i="2"/>
  <c r="DE142" i="2"/>
  <c r="BV38" i="2"/>
  <c r="BZ13" i="2"/>
  <c r="CX13" i="2" s="1"/>
  <c r="BQ143" i="2"/>
  <c r="DU5" i="2"/>
  <c r="BK145" i="2"/>
  <c r="DA15" i="2"/>
  <c r="CY15" i="2" s="1"/>
  <c r="G26" i="2"/>
  <c r="AD26" i="2" s="1"/>
  <c r="BB26" i="2" s="1"/>
  <c r="I147" i="2"/>
  <c r="T143" i="2"/>
  <c r="T149" i="2" s="1"/>
  <c r="BF143" i="2"/>
  <c r="DL34" i="2"/>
  <c r="DF41" i="2"/>
  <c r="DF49" i="2"/>
  <c r="BC53" i="2"/>
  <c r="CA61" i="2"/>
  <c r="CX61" i="2" s="1"/>
  <c r="DH62" i="2"/>
  <c r="DH146" i="2" s="1"/>
  <c r="CY67" i="2"/>
  <c r="BC68" i="2"/>
  <c r="CY100" i="2"/>
  <c r="I103" i="2"/>
  <c r="BT119" i="2"/>
  <c r="G107" i="2"/>
  <c r="AD107" i="2" s="1"/>
  <c r="BB107" i="2" s="1"/>
  <c r="CA114" i="2"/>
  <c r="CX114" i="2" s="1"/>
  <c r="BS142" i="2"/>
  <c r="CJ142" i="2"/>
  <c r="DK121" i="2"/>
  <c r="DK142" i="2" s="1"/>
  <c r="BC127" i="2"/>
  <c r="BC128" i="2"/>
  <c r="T138" i="2"/>
  <c r="AS142" i="2"/>
  <c r="DM43" i="2"/>
  <c r="DM146" i="2" s="1"/>
  <c r="AD10" i="2"/>
  <c r="BB10" i="2" s="1"/>
  <c r="BZ11" i="2"/>
  <c r="CX11" i="2" s="1"/>
  <c r="BC30" i="2"/>
  <c r="BC73" i="2"/>
  <c r="DE138" i="2"/>
  <c r="BP145" i="2"/>
  <c r="DQ143" i="2"/>
  <c r="BW103" i="2"/>
  <c r="CX93" i="2"/>
  <c r="BC5" i="2"/>
  <c r="BO143" i="2"/>
  <c r="BC46" i="2"/>
  <c r="DD103" i="2"/>
  <c r="AD93" i="2"/>
  <c r="BB93" i="2" s="1"/>
  <c r="BE108" i="2"/>
  <c r="BE144" i="2" s="1"/>
  <c r="DQ142" i="2"/>
  <c r="DP142" i="2"/>
  <c r="DB145" i="2"/>
  <c r="DR145" i="2"/>
  <c r="AC143" i="2"/>
  <c r="BG143" i="2"/>
  <c r="DB143" i="2"/>
  <c r="DM143" i="2"/>
  <c r="BZ37" i="2"/>
  <c r="CX37" i="2" s="1"/>
  <c r="CD140" i="2"/>
  <c r="CX41" i="2"/>
  <c r="BC51" i="2"/>
  <c r="CY56" i="2"/>
  <c r="CY75" i="2"/>
  <c r="DK103" i="2"/>
  <c r="BE89" i="2"/>
  <c r="BC89" i="2" s="1"/>
  <c r="CY114" i="2"/>
  <c r="I119" i="2"/>
  <c r="CK142" i="2"/>
  <c r="DT143" i="2"/>
  <c r="DU125" i="2"/>
  <c r="CY125" i="2" s="1"/>
  <c r="DF143" i="2"/>
  <c r="CA5" i="2"/>
  <c r="CY10" i="2"/>
  <c r="BR71" i="2"/>
  <c r="BR79" i="2" s="1"/>
  <c r="AT79" i="2"/>
  <c r="CY92" i="2"/>
  <c r="AE110" i="2"/>
  <c r="AD110" i="2" s="1"/>
  <c r="BB110" i="2" s="1"/>
  <c r="DI121" i="2"/>
  <c r="BE15" i="2"/>
  <c r="BE145" i="2" s="1"/>
  <c r="CA21" i="2"/>
  <c r="BZ21" i="2" s="1"/>
  <c r="CX21" i="2" s="1"/>
  <c r="DA22" i="2"/>
  <c r="CY22" i="2" s="1"/>
  <c r="AE27" i="2"/>
  <c r="CA33" i="2"/>
  <c r="AE42" i="2"/>
  <c r="AD42" i="2" s="1"/>
  <c r="BB42" i="2" s="1"/>
  <c r="AE43" i="2"/>
  <c r="AE53" i="2"/>
  <c r="AD53" i="2" s="1"/>
  <c r="BB53" i="2" s="1"/>
  <c r="AE58" i="2"/>
  <c r="AD58" i="2" s="1"/>
  <c r="BB58" i="2" s="1"/>
  <c r="CA78" i="2"/>
  <c r="CX78" i="2" s="1"/>
  <c r="CA94" i="2"/>
  <c r="CA130" i="2"/>
  <c r="DA131" i="2"/>
  <c r="CY131" i="2" s="1"/>
  <c r="CH38" i="2"/>
  <c r="BN62" i="2"/>
  <c r="BE81" i="2"/>
  <c r="BC81" i="2" s="1"/>
  <c r="BV117" i="2"/>
  <c r="BC117" i="2" s="1"/>
  <c r="CY130" i="2"/>
  <c r="BC63" i="2"/>
  <c r="BY77" i="2"/>
  <c r="BC77" i="2" s="1"/>
  <c r="BA119" i="2"/>
  <c r="DR110" i="2"/>
  <c r="DF122" i="2"/>
  <c r="CI142" i="2"/>
  <c r="CI149" i="2" s="1"/>
  <c r="CY17" i="2"/>
  <c r="AP79" i="2"/>
  <c r="AP140" i="2" s="1"/>
  <c r="CF149" i="2"/>
  <c r="BY11" i="2"/>
  <c r="BC11" i="2" s="1"/>
  <c r="DU11" i="2"/>
  <c r="CY11" i="2" s="1"/>
  <c r="BX12" i="2"/>
  <c r="BC12" i="2" s="1"/>
  <c r="BY16" i="2"/>
  <c r="BC16" i="2" s="1"/>
  <c r="CY27" i="2"/>
  <c r="CA34" i="2"/>
  <c r="AZ38" i="2"/>
  <c r="CS79" i="2"/>
  <c r="CS140" i="2" s="1"/>
  <c r="BN74" i="2"/>
  <c r="BC74" i="2" s="1"/>
  <c r="CO79" i="2"/>
  <c r="CO140" i="2" s="1"/>
  <c r="BC91" i="2"/>
  <c r="AU138" i="2"/>
  <c r="BO43" i="2"/>
  <c r="BO146" i="2" s="1"/>
  <c r="CY41" i="2"/>
  <c r="BM143" i="2"/>
  <c r="AE9" i="2"/>
  <c r="AD9" i="2" s="1"/>
  <c r="BB9" i="2" s="1"/>
  <c r="CA10" i="2"/>
  <c r="BZ10" i="2" s="1"/>
  <c r="CX10" i="2" s="1"/>
  <c r="DF38" i="2"/>
  <c r="CY23" i="2"/>
  <c r="CA25" i="2"/>
  <c r="CA71" i="2"/>
  <c r="CX71" i="2" s="1"/>
  <c r="CA76" i="2"/>
  <c r="CX76" i="2" s="1"/>
  <c r="CP79" i="2"/>
  <c r="AE86" i="2"/>
  <c r="AD86" i="2" s="1"/>
  <c r="BB86" i="2" s="1"/>
  <c r="CY86" i="2"/>
  <c r="CA92" i="2"/>
  <c r="DA98" i="2"/>
  <c r="CY98" i="2" s="1"/>
  <c r="DP124" i="2"/>
  <c r="DP143" i="2" s="1"/>
  <c r="DP135" i="2"/>
  <c r="CY135" i="2" s="1"/>
  <c r="BS109" i="2"/>
  <c r="BS144" i="2" s="1"/>
  <c r="AF119" i="2"/>
  <c r="AF140" i="2" s="1"/>
  <c r="AE5" i="2"/>
  <c r="CA24" i="2"/>
  <c r="BZ24" i="2" s="1"/>
  <c r="CX24" i="2" s="1"/>
  <c r="DO143" i="2"/>
  <c r="CA43" i="2"/>
  <c r="AE88" i="2"/>
  <c r="AD88" i="2" s="1"/>
  <c r="BB88" i="2" s="1"/>
  <c r="CZ115" i="2"/>
  <c r="CZ144" i="2" s="1"/>
  <c r="AG138" i="2"/>
  <c r="BE143" i="2"/>
  <c r="AZ149" i="2"/>
  <c r="CY24" i="2"/>
  <c r="AF144" i="2"/>
  <c r="AF149" i="2" s="1"/>
  <c r="BV112" i="2"/>
  <c r="BC112" i="2" s="1"/>
  <c r="AJ119" i="2"/>
  <c r="AJ140" i="2" s="1"/>
  <c r="CQ138" i="2"/>
  <c r="CO149" i="2"/>
  <c r="AG38" i="2"/>
  <c r="CQ145" i="2"/>
  <c r="BV118" i="2"/>
  <c r="BC118" i="2" s="1"/>
  <c r="CH79" i="2"/>
  <c r="CA19" i="2"/>
  <c r="BZ19" i="2" s="1"/>
  <c r="CX19" i="2" s="1"/>
  <c r="BR34" i="2"/>
  <c r="BR143" i="2" s="1"/>
  <c r="CA63" i="2"/>
  <c r="CX63" i="2" s="1"/>
  <c r="CY78" i="2"/>
  <c r="DA96" i="2"/>
  <c r="CY96" i="2" s="1"/>
  <c r="CB119" i="2"/>
  <c r="CB140" i="2" s="1"/>
  <c r="CA125" i="2"/>
  <c r="BC9" i="2"/>
  <c r="CY19" i="2"/>
  <c r="AT38" i="2"/>
  <c r="CY63" i="2"/>
  <c r="CA115" i="2"/>
  <c r="CX115" i="2" s="1"/>
  <c r="AD17" i="2"/>
  <c r="BB17" i="2" s="1"/>
  <c r="BZ14" i="2"/>
  <c r="CX14" i="2" s="1"/>
  <c r="BA143" i="2"/>
  <c r="BY34" i="2"/>
  <c r="CX48" i="2"/>
  <c r="AD125" i="2"/>
  <c r="BB125" i="2" s="1"/>
  <c r="BJ147" i="2"/>
  <c r="BR147" i="2"/>
  <c r="CQ147" i="2"/>
  <c r="CQ38" i="2"/>
  <c r="DO5" i="2"/>
  <c r="CY5" i="2" s="1"/>
  <c r="BS6" i="2"/>
  <c r="BC6" i="2" s="1"/>
  <c r="AE6" i="2"/>
  <c r="BS7" i="2"/>
  <c r="BC7" i="2" s="1"/>
  <c r="AE7" i="2"/>
  <c r="BS8" i="2"/>
  <c r="BC8" i="2" s="1"/>
  <c r="AE8" i="2"/>
  <c r="DU25" i="2"/>
  <c r="CY25" i="2" s="1"/>
  <c r="BY25" i="2"/>
  <c r="BC25" i="2" s="1"/>
  <c r="BZ25" i="2"/>
  <c r="CX25" i="2" s="1"/>
  <c r="CY29" i="2"/>
  <c r="BZ35" i="2"/>
  <c r="CX35" i="2" s="1"/>
  <c r="AD48" i="2"/>
  <c r="BB48" i="2" s="1"/>
  <c r="CX51" i="2"/>
  <c r="AD51" i="2"/>
  <c r="BB51" i="2" s="1"/>
  <c r="CX84" i="2"/>
  <c r="DL103" i="2"/>
  <c r="BK147" i="2"/>
  <c r="CY6" i="2"/>
  <c r="CY7" i="2"/>
  <c r="CY8" i="2"/>
  <c r="CA9" i="2"/>
  <c r="BW145" i="2"/>
  <c r="DD145" i="2"/>
  <c r="DL145" i="2"/>
  <c r="BC19" i="2"/>
  <c r="BZ22" i="2"/>
  <c r="CX22" i="2" s="1"/>
  <c r="BC29" i="2"/>
  <c r="X147" i="2"/>
  <c r="DP32" i="2"/>
  <c r="G32" i="2"/>
  <c r="BT32" i="2"/>
  <c r="BT38" i="2" s="1"/>
  <c r="O143" i="2"/>
  <c r="O38" i="2"/>
  <c r="DG34" i="2"/>
  <c r="BK34" i="2"/>
  <c r="BK143" i="2" s="1"/>
  <c r="G34" i="2"/>
  <c r="DP146" i="2"/>
  <c r="DP79" i="2"/>
  <c r="DN119" i="2"/>
  <c r="BT33" i="2"/>
  <c r="G33" i="2"/>
  <c r="DP33" i="2"/>
  <c r="BE24" i="2"/>
  <c r="BC24" i="2" s="1"/>
  <c r="AE24" i="2"/>
  <c r="BY27" i="2"/>
  <c r="BC27" i="2" s="1"/>
  <c r="G27" i="2"/>
  <c r="BZ27" i="2" s="1"/>
  <c r="CX27" i="2" s="1"/>
  <c r="AE31" i="2"/>
  <c r="BE31" i="2"/>
  <c r="BC31" i="2" s="1"/>
  <c r="BA146" i="2"/>
  <c r="BA79" i="2"/>
  <c r="AE41" i="2"/>
  <c r="DF70" i="2"/>
  <c r="BJ70" i="2"/>
  <c r="G70" i="2"/>
  <c r="CX70" i="2" s="1"/>
  <c r="DA81" i="2"/>
  <c r="CY81" i="2" s="1"/>
  <c r="CA81" i="2"/>
  <c r="BZ15" i="2"/>
  <c r="CX15" i="2" s="1"/>
  <c r="CY36" i="2"/>
  <c r="DA146" i="2"/>
  <c r="DA79" i="2"/>
  <c r="CQ146" i="2"/>
  <c r="CQ79" i="2"/>
  <c r="DO47" i="2"/>
  <c r="DO79" i="2" s="1"/>
  <c r="AD68" i="2"/>
  <c r="BB68" i="2" s="1"/>
  <c r="BE79" i="2"/>
  <c r="AC38" i="2"/>
  <c r="BF38" i="2"/>
  <c r="BN38" i="2"/>
  <c r="DS147" i="2"/>
  <c r="DS38" i="2"/>
  <c r="CY9" i="2"/>
  <c r="CY12" i="2"/>
  <c r="CY13" i="2"/>
  <c r="BJ145" i="2"/>
  <c r="BR145" i="2"/>
  <c r="CC145" i="2"/>
  <c r="CC38" i="2"/>
  <c r="AD18" i="2"/>
  <c r="BB18" i="2" s="1"/>
  <c r="BE22" i="2"/>
  <c r="BC22" i="2" s="1"/>
  <c r="AE22" i="2"/>
  <c r="BE33" i="2"/>
  <c r="BC33" i="2" s="1"/>
  <c r="AK143" i="2"/>
  <c r="AK149" i="2" s="1"/>
  <c r="AK38" i="2"/>
  <c r="AK140" i="2" s="1"/>
  <c r="AE34" i="2"/>
  <c r="Y140" i="2"/>
  <c r="BV146" i="2"/>
  <c r="BV79" i="2"/>
  <c r="BT79" i="2"/>
  <c r="BC50" i="2"/>
  <c r="BJ76" i="2"/>
  <c r="BC76" i="2" s="1"/>
  <c r="AE76" i="2"/>
  <c r="DS103" i="2"/>
  <c r="CZ147" i="2"/>
  <c r="CZ38" i="2"/>
  <c r="DH147" i="2"/>
  <c r="DH38" i="2"/>
  <c r="DA31" i="2"/>
  <c r="CA31" i="2"/>
  <c r="AD11" i="2"/>
  <c r="BB11" i="2" s="1"/>
  <c r="AD14" i="2"/>
  <c r="BB14" i="2" s="1"/>
  <c r="BE23" i="2"/>
  <c r="BC23" i="2" s="1"/>
  <c r="AE23" i="2"/>
  <c r="CY35" i="2"/>
  <c r="DB79" i="2"/>
  <c r="BL147" i="2"/>
  <c r="AE16" i="2"/>
  <c r="AU145" i="2"/>
  <c r="BS17" i="2"/>
  <c r="BC17" i="2" s="1"/>
  <c r="CY18" i="2"/>
  <c r="AE19" i="2"/>
  <c r="BE21" i="2"/>
  <c r="AE21" i="2"/>
  <c r="CY21" i="2"/>
  <c r="CY30" i="2"/>
  <c r="AL143" i="2"/>
  <c r="AL38" i="2"/>
  <c r="BJ34" i="2"/>
  <c r="BJ38" i="2" s="1"/>
  <c r="CZ143" i="2"/>
  <c r="BF146" i="2"/>
  <c r="BF79" i="2"/>
  <c r="BD79" i="2"/>
  <c r="CN146" i="2"/>
  <c r="CN79" i="2"/>
  <c r="CN140" i="2" s="1"/>
  <c r="DL43" i="2"/>
  <c r="AW79" i="2"/>
  <c r="AW140" i="2" s="1"/>
  <c r="AE44" i="2"/>
  <c r="BU44" i="2"/>
  <c r="BC44" i="2" s="1"/>
  <c r="AU146" i="2"/>
  <c r="AU79" i="2"/>
  <c r="BS47" i="2"/>
  <c r="BS146" i="2" s="1"/>
  <c r="DU49" i="2"/>
  <c r="BY49" i="2"/>
  <c r="BC49" i="2" s="1"/>
  <c r="G49" i="2"/>
  <c r="AD49" i="2" s="1"/>
  <c r="BB49" i="2" s="1"/>
  <c r="BD103" i="2"/>
  <c r="DA142" i="2"/>
  <c r="DQ147" i="2"/>
  <c r="W147" i="2"/>
  <c r="W149" i="2" s="1"/>
  <c r="W38" i="2"/>
  <c r="W140" i="2" s="1"/>
  <c r="DO14" i="2"/>
  <c r="CY14" i="2" s="1"/>
  <c r="BS14" i="2"/>
  <c r="BC14" i="2" s="1"/>
  <c r="BD38" i="2"/>
  <c r="DI147" i="2"/>
  <c r="DI38" i="2"/>
  <c r="BS13" i="2"/>
  <c r="BC13" i="2" s="1"/>
  <c r="AE13" i="2"/>
  <c r="AC145" i="2"/>
  <c r="G16" i="2"/>
  <c r="DU16" i="2"/>
  <c r="X38" i="2"/>
  <c r="X140" i="2" s="1"/>
  <c r="BG147" i="2"/>
  <c r="BG38" i="2"/>
  <c r="BO147" i="2"/>
  <c r="BO38" i="2"/>
  <c r="BW147" i="2"/>
  <c r="BW38" i="2"/>
  <c r="DC147" i="2"/>
  <c r="DC38" i="2"/>
  <c r="DK147" i="2"/>
  <c r="DK38" i="2"/>
  <c r="AU147" i="2"/>
  <c r="AU38" i="2"/>
  <c r="BH147" i="2"/>
  <c r="BH38" i="2"/>
  <c r="BP147" i="2"/>
  <c r="DD147" i="2"/>
  <c r="DD38" i="2"/>
  <c r="DL147" i="2"/>
  <c r="DL38" i="2"/>
  <c r="BZ7" i="2"/>
  <c r="CX7" i="2" s="1"/>
  <c r="BZ8" i="2"/>
  <c r="CX8" i="2" s="1"/>
  <c r="AD12" i="2"/>
  <c r="BB12" i="2" s="1"/>
  <c r="DI145" i="2"/>
  <c r="DQ145" i="2"/>
  <c r="BA145" i="2"/>
  <c r="BC18" i="2"/>
  <c r="AG147" i="2"/>
  <c r="BE20" i="2"/>
  <c r="BC20" i="2" s="1"/>
  <c r="AE20" i="2"/>
  <c r="CY20" i="2"/>
  <c r="BC21" i="2"/>
  <c r="DL143" i="2"/>
  <c r="DQ38" i="2"/>
  <c r="N146" i="2"/>
  <c r="G40" i="2"/>
  <c r="N79" i="2"/>
  <c r="DF40" i="2"/>
  <c r="CY40" i="2" s="1"/>
  <c r="BJ40" i="2"/>
  <c r="BC40" i="2" s="1"/>
  <c r="AS146" i="2"/>
  <c r="AS79" i="2"/>
  <c r="AS140" i="2" s="1"/>
  <c r="BU72" i="2"/>
  <c r="BC72" i="2" s="1"/>
  <c r="AE72" i="2"/>
  <c r="AD90" i="2"/>
  <c r="BB90" i="2" s="1"/>
  <c r="BM144" i="2"/>
  <c r="BM119" i="2"/>
  <c r="BU144" i="2"/>
  <c r="BU119" i="2"/>
  <c r="DL144" i="2"/>
  <c r="DL119" i="2"/>
  <c r="DI103" i="2"/>
  <c r="DI148" i="2"/>
  <c r="BY108" i="2"/>
  <c r="BY119" i="2" s="1"/>
  <c r="AC119" i="2"/>
  <c r="DU108" i="2"/>
  <c r="AC144" i="2"/>
  <c r="G108" i="2"/>
  <c r="AD112" i="2"/>
  <c r="BB112" i="2" s="1"/>
  <c r="BA147" i="2"/>
  <c r="BI147" i="2"/>
  <c r="BQ147" i="2"/>
  <c r="DB147" i="2"/>
  <c r="DJ147" i="2"/>
  <c r="DR147" i="2"/>
  <c r="DT147" i="2"/>
  <c r="DT38" i="2"/>
  <c r="AG145" i="2"/>
  <c r="BI145" i="2"/>
  <c r="BQ145" i="2"/>
  <c r="DC145" i="2"/>
  <c r="DK145" i="2"/>
  <c r="DS145" i="2"/>
  <c r="DA16" i="2"/>
  <c r="BP34" i="2"/>
  <c r="H140" i="2"/>
  <c r="Z140" i="2"/>
  <c r="BA38" i="2"/>
  <c r="DR38" i="2"/>
  <c r="BE146" i="2"/>
  <c r="CZ146" i="2"/>
  <c r="CZ79" i="2"/>
  <c r="AR146" i="2"/>
  <c r="AR149" i="2" s="1"/>
  <c r="AR79" i="2"/>
  <c r="BP43" i="2"/>
  <c r="BP146" i="2" s="1"/>
  <c r="AD55" i="2"/>
  <c r="BB55" i="2" s="1"/>
  <c r="CY68" i="2"/>
  <c r="DJ70" i="2"/>
  <c r="BN70" i="2"/>
  <c r="BU71" i="2"/>
  <c r="AE71" i="2"/>
  <c r="CC80" i="2"/>
  <c r="DP103" i="2"/>
  <c r="V148" i="2"/>
  <c r="V149" i="2" s="1"/>
  <c r="V103" i="2"/>
  <c r="V140" i="2" s="1"/>
  <c r="DN87" i="2"/>
  <c r="BR87" i="2"/>
  <c r="BR103" i="2" s="1"/>
  <c r="AV148" i="2"/>
  <c r="AE94" i="2"/>
  <c r="BT94" i="2"/>
  <c r="BT148" i="2" s="1"/>
  <c r="AV103" i="2"/>
  <c r="BJ119" i="2"/>
  <c r="DO138" i="2"/>
  <c r="DK79" i="2"/>
  <c r="DK146" i="2"/>
  <c r="CX58" i="2"/>
  <c r="CX73" i="2"/>
  <c r="AD75" i="2"/>
  <c r="BB75" i="2" s="1"/>
  <c r="BA148" i="2"/>
  <c r="BA103" i="2"/>
  <c r="AE80" i="2"/>
  <c r="BG103" i="2"/>
  <c r="BC88" i="2"/>
  <c r="CY88" i="2"/>
  <c r="CA101" i="2"/>
  <c r="DA101" i="2"/>
  <c r="CY101" i="2" s="1"/>
  <c r="DN144" i="2"/>
  <c r="BD147" i="2"/>
  <c r="CW147" i="2"/>
  <c r="DE147" i="2"/>
  <c r="DM147" i="2"/>
  <c r="BD145" i="2"/>
  <c r="BL145" i="2"/>
  <c r="BT145" i="2"/>
  <c r="DF145" i="2"/>
  <c r="DN145" i="2"/>
  <c r="CA17" i="2"/>
  <c r="CC147" i="2"/>
  <c r="BY26" i="2"/>
  <c r="BC26" i="2" s="1"/>
  <c r="CG143" i="2"/>
  <c r="CG149" i="2" s="1"/>
  <c r="CG38" i="2"/>
  <c r="CG140" i="2" s="1"/>
  <c r="DE34" i="2"/>
  <c r="DE143" i="2" s="1"/>
  <c r="T38" i="2"/>
  <c r="DJ38" i="2"/>
  <c r="CX46" i="2"/>
  <c r="R146" i="2"/>
  <c r="R149" i="2" s="1"/>
  <c r="R79" i="2"/>
  <c r="R140" i="2" s="1"/>
  <c r="BN47" i="2"/>
  <c r="BW47" i="2"/>
  <c r="BW79" i="2" s="1"/>
  <c r="DJ47" i="2"/>
  <c r="CY51" i="2"/>
  <c r="AE59" i="2"/>
  <c r="CY60" i="2"/>
  <c r="CY61" i="2"/>
  <c r="Q146" i="2"/>
  <c r="G62" i="2"/>
  <c r="DI62" i="2"/>
  <c r="Q79" i="2"/>
  <c r="AD65" i="2"/>
  <c r="BB65" i="2" s="1"/>
  <c r="CX65" i="2"/>
  <c r="CX72" i="2"/>
  <c r="DF76" i="2"/>
  <c r="CY76" i="2" s="1"/>
  <c r="BK103" i="2"/>
  <c r="BK148" i="2"/>
  <c r="DC148" i="2"/>
  <c r="DC103" i="2"/>
  <c r="BF103" i="2"/>
  <c r="DR103" i="2"/>
  <c r="AE91" i="2"/>
  <c r="BC102" i="2"/>
  <c r="CH143" i="2"/>
  <c r="BG146" i="2"/>
  <c r="BG79" i="2"/>
  <c r="BM147" i="2"/>
  <c r="BM38" i="2"/>
  <c r="DF147" i="2"/>
  <c r="BM145" i="2"/>
  <c r="BU145" i="2"/>
  <c r="DG145" i="2"/>
  <c r="DO145" i="2"/>
  <c r="CW38" i="2"/>
  <c r="BI146" i="2"/>
  <c r="BI79" i="2"/>
  <c r="DD146" i="2"/>
  <c r="DD79" i="2"/>
  <c r="BC42" i="2"/>
  <c r="AA79" i="2"/>
  <c r="AA140" i="2" s="1"/>
  <c r="AE60" i="2"/>
  <c r="BJ60" i="2"/>
  <c r="BC60" i="2" s="1"/>
  <c r="BC61" i="2"/>
  <c r="CX64" i="2"/>
  <c r="AE74" i="2"/>
  <c r="CX77" i="2"/>
  <c r="AE78" i="2"/>
  <c r="BJ78" i="2"/>
  <c r="BE101" i="2"/>
  <c r="BC101" i="2" s="1"/>
  <c r="AE101" i="2"/>
  <c r="BD119" i="2"/>
  <c r="AV147" i="2"/>
  <c r="AE135" i="2"/>
  <c r="BT135" i="2"/>
  <c r="BC135" i="2" s="1"/>
  <c r="BE136" i="2"/>
  <c r="AE136" i="2"/>
  <c r="BC55" i="2"/>
  <c r="CK146" i="2"/>
  <c r="CA59" i="2"/>
  <c r="DI59" i="2"/>
  <c r="CY59" i="2" s="1"/>
  <c r="CK79" i="2"/>
  <c r="AC147" i="2"/>
  <c r="BU147" i="2"/>
  <c r="DN147" i="2"/>
  <c r="BF147" i="2"/>
  <c r="BN147" i="2"/>
  <c r="BV147" i="2"/>
  <c r="DG147" i="2"/>
  <c r="BF145" i="2"/>
  <c r="BN145" i="2"/>
  <c r="BV145" i="2"/>
  <c r="CZ145" i="2"/>
  <c r="DH145" i="2"/>
  <c r="DP145" i="2"/>
  <c r="DA32" i="2"/>
  <c r="BC36" i="2"/>
  <c r="M140" i="2"/>
  <c r="BI38" i="2"/>
  <c r="BU38" i="2"/>
  <c r="DM38" i="2"/>
  <c r="AL146" i="2"/>
  <c r="AE39" i="2"/>
  <c r="AL79" i="2"/>
  <c r="BJ39" i="2"/>
  <c r="BR146" i="2"/>
  <c r="DE146" i="2"/>
  <c r="DE79" i="2"/>
  <c r="CY42" i="2"/>
  <c r="DU43" i="2"/>
  <c r="G43" i="2"/>
  <c r="AD43" i="2" s="1"/>
  <c r="BB43" i="2" s="1"/>
  <c r="CS146" i="2"/>
  <c r="CS149" i="2" s="1"/>
  <c r="CA44" i="2"/>
  <c r="DQ44" i="2"/>
  <c r="DQ146" i="2" s="1"/>
  <c r="G45" i="2"/>
  <c r="AD45" i="2" s="1"/>
  <c r="BB45" i="2" s="1"/>
  <c r="BY45" i="2"/>
  <c r="BC45" i="2" s="1"/>
  <c r="CY46" i="2"/>
  <c r="AP146" i="2"/>
  <c r="AP149" i="2" s="1"/>
  <c r="AE47" i="2"/>
  <c r="BC52" i="2"/>
  <c r="BM148" i="2"/>
  <c r="BM103" i="2"/>
  <c r="BU148" i="2"/>
  <c r="BU103" i="2"/>
  <c r="AD89" i="2"/>
  <c r="BB89" i="2" s="1"/>
  <c r="BC99" i="2"/>
  <c r="DC119" i="2"/>
  <c r="DC144" i="2"/>
  <c r="DK119" i="2"/>
  <c r="DK144" i="2"/>
  <c r="AX119" i="2"/>
  <c r="AX140" i="2" s="1"/>
  <c r="AL138" i="2"/>
  <c r="AL142" i="2"/>
  <c r="AE121" i="2"/>
  <c r="DC146" i="2"/>
  <c r="DC79" i="2"/>
  <c r="DL146" i="2"/>
  <c r="AW146" i="2"/>
  <c r="AW149" i="2" s="1"/>
  <c r="BU43" i="2"/>
  <c r="CM146" i="2"/>
  <c r="CM149" i="2" s="1"/>
  <c r="CM79" i="2"/>
  <c r="CM140" i="2" s="1"/>
  <c r="CY50" i="2"/>
  <c r="AO146" i="2"/>
  <c r="BM59" i="2"/>
  <c r="CX69" i="2"/>
  <c r="AD73" i="2"/>
  <c r="BB73" i="2" s="1"/>
  <c r="BC75" i="2"/>
  <c r="BD148" i="2"/>
  <c r="BL148" i="2"/>
  <c r="BL103" i="2"/>
  <c r="DJ103" i="2"/>
  <c r="CZ103" i="2"/>
  <c r="BC83" i="2"/>
  <c r="CX86" i="2"/>
  <c r="CX89" i="2"/>
  <c r="DU102" i="2"/>
  <c r="CY102" i="2" s="1"/>
  <c r="AG103" i="2"/>
  <c r="BW144" i="2"/>
  <c r="BW119" i="2"/>
  <c r="DE144" i="2"/>
  <c r="DM144" i="2"/>
  <c r="DM119" i="2"/>
  <c r="CA109" i="2"/>
  <c r="CF119" i="2"/>
  <c r="CF140" i="2" s="1"/>
  <c r="DD109" i="2"/>
  <c r="DD144" i="2" s="1"/>
  <c r="DR117" i="2"/>
  <c r="CY117" i="2" s="1"/>
  <c r="CA117" i="2"/>
  <c r="DS142" i="2"/>
  <c r="X138" i="2"/>
  <c r="X142" i="2"/>
  <c r="BT122" i="2"/>
  <c r="BT142" i="2" s="1"/>
  <c r="BW142" i="2"/>
  <c r="BW138" i="2"/>
  <c r="AD123" i="2"/>
  <c r="BB123" i="2" s="1"/>
  <c r="BK146" i="2"/>
  <c r="BK79" i="2"/>
  <c r="CH146" i="2"/>
  <c r="DF39" i="2"/>
  <c r="CY39" i="2" s="1"/>
  <c r="DG146" i="2"/>
  <c r="DG79" i="2"/>
  <c r="AC146" i="2"/>
  <c r="AC79" i="2"/>
  <c r="BY41" i="2"/>
  <c r="BC41" i="2" s="1"/>
  <c r="AD46" i="2"/>
  <c r="BB46" i="2" s="1"/>
  <c r="CA60" i="2"/>
  <c r="CY64" i="2"/>
  <c r="CX66" i="2"/>
  <c r="AD67" i="2"/>
  <c r="BB67" i="2" s="1"/>
  <c r="CY72" i="2"/>
  <c r="CY73" i="2"/>
  <c r="DU74" i="2"/>
  <c r="CY74" i="2" s="1"/>
  <c r="G74" i="2"/>
  <c r="CX74" i="2" s="1"/>
  <c r="AD77" i="2"/>
  <c r="BB77" i="2" s="1"/>
  <c r="DU77" i="2"/>
  <c r="CY77" i="2" s="1"/>
  <c r="DE148" i="2"/>
  <c r="DE103" i="2"/>
  <c r="DM148" i="2"/>
  <c r="DM103" i="2"/>
  <c r="BN103" i="2"/>
  <c r="DU87" i="2"/>
  <c r="BY87" i="2"/>
  <c r="CP148" i="2"/>
  <c r="CP149" i="2" s="1"/>
  <c r="CP103" i="2"/>
  <c r="CP140" i="2" s="1"/>
  <c r="CA87" i="2"/>
  <c r="CX95" i="2"/>
  <c r="CX97" i="2"/>
  <c r="G102" i="2"/>
  <c r="BI119" i="2"/>
  <c r="BD142" i="2"/>
  <c r="CL146" i="2"/>
  <c r="CL149" i="2" s="1"/>
  <c r="CU47" i="2"/>
  <c r="DS47" i="2" s="1"/>
  <c r="CY52" i="2"/>
  <c r="BC54" i="2"/>
  <c r="BY59" i="2"/>
  <c r="CA62" i="2"/>
  <c r="DJ62" i="2"/>
  <c r="CX75" i="2"/>
  <c r="BC78" i="2"/>
  <c r="AC148" i="2"/>
  <c r="AC103" i="2"/>
  <c r="BY80" i="2"/>
  <c r="DU80" i="2"/>
  <c r="DF148" i="2"/>
  <c r="DF103" i="2"/>
  <c r="DN148" i="2"/>
  <c r="DN103" i="2"/>
  <c r="BC86" i="2"/>
  <c r="CY90" i="2"/>
  <c r="AD92" i="2"/>
  <c r="BB92" i="2" s="1"/>
  <c r="CX94" i="2"/>
  <c r="AE95" i="2"/>
  <c r="CX96" i="2"/>
  <c r="CY99" i="2"/>
  <c r="AD104" i="2"/>
  <c r="BB104" i="2" s="1"/>
  <c r="BJ144" i="2"/>
  <c r="DI144" i="2"/>
  <c r="DI119" i="2"/>
  <c r="DQ144" i="2"/>
  <c r="DQ119" i="2"/>
  <c r="CY120" i="2"/>
  <c r="DJ138" i="2"/>
  <c r="DR138" i="2"/>
  <c r="BM121" i="2"/>
  <c r="Q138" i="2"/>
  <c r="Q140" i="2" s="1"/>
  <c r="Q142" i="2"/>
  <c r="CX130" i="2"/>
  <c r="AE131" i="2"/>
  <c r="BE131" i="2"/>
  <c r="BC131" i="2" s="1"/>
  <c r="CY58" i="2"/>
  <c r="DU59" i="2"/>
  <c r="BC65" i="2"/>
  <c r="CY65" i="2"/>
  <c r="CY66" i="2"/>
  <c r="CL79" i="2"/>
  <c r="CL140" i="2" s="1"/>
  <c r="BI148" i="2"/>
  <c r="BI103" i="2"/>
  <c r="BQ148" i="2"/>
  <c r="BQ103" i="2"/>
  <c r="DG148" i="2"/>
  <c r="DG103" i="2"/>
  <c r="DU82" i="2"/>
  <c r="CY82" i="2" s="1"/>
  <c r="G82" i="2"/>
  <c r="CX82" i="2" s="1"/>
  <c r="CY83" i="2"/>
  <c r="CW91" i="2"/>
  <c r="DU91" i="2" s="1"/>
  <c r="DA91" i="2"/>
  <c r="AE115" i="2"/>
  <c r="BV115" i="2"/>
  <c r="BC115" i="2" s="1"/>
  <c r="CV143" i="2"/>
  <c r="CV149" i="2" s="1"/>
  <c r="CV138" i="2"/>
  <c r="CV140" i="2" s="1"/>
  <c r="CA123" i="2"/>
  <c r="AN143" i="2"/>
  <c r="BL124" i="2"/>
  <c r="AA149" i="2"/>
  <c r="BU143" i="2"/>
  <c r="AI140" i="2"/>
  <c r="BH146" i="2"/>
  <c r="DB146" i="2"/>
  <c r="DR146" i="2"/>
  <c r="CW146" i="2"/>
  <c r="BL62" i="2"/>
  <c r="BJ148" i="2"/>
  <c r="BJ103" i="2"/>
  <c r="DD148" i="2"/>
  <c r="DL148" i="2"/>
  <c r="CR148" i="2"/>
  <c r="CR103" i="2"/>
  <c r="AD97" i="2"/>
  <c r="BB97" i="2" s="1"/>
  <c r="BE98" i="2"/>
  <c r="BC98" i="2" s="1"/>
  <c r="AU103" i="2"/>
  <c r="AX144" i="2"/>
  <c r="AX149" i="2" s="1"/>
  <c r="BV104" i="2"/>
  <c r="BK119" i="2"/>
  <c r="DS119" i="2"/>
  <c r="DS144" i="2"/>
  <c r="BL119" i="2"/>
  <c r="DR106" i="2"/>
  <c r="CY106" i="2" s="1"/>
  <c r="CX111" i="2"/>
  <c r="CX112" i="2"/>
  <c r="BV113" i="2"/>
  <c r="BC113" i="2" s="1"/>
  <c r="AE113" i="2"/>
  <c r="BI138" i="2"/>
  <c r="CJ143" i="2"/>
  <c r="DH124" i="2"/>
  <c r="CA124" i="2"/>
  <c r="BF138" i="2"/>
  <c r="DR143" i="2"/>
  <c r="BD146" i="2"/>
  <c r="BT146" i="2"/>
  <c r="BQ43" i="2"/>
  <c r="BQ146" i="2" s="1"/>
  <c r="AQ79" i="2"/>
  <c r="AQ140" i="2" s="1"/>
  <c r="AY79" i="2"/>
  <c r="AY140" i="2" s="1"/>
  <c r="BF148" i="2"/>
  <c r="BN148" i="2"/>
  <c r="BV148" i="2"/>
  <c r="DH148" i="2"/>
  <c r="DP148" i="2"/>
  <c r="AD85" i="2"/>
  <c r="BB85" i="2" s="1"/>
  <c r="CA88" i="2"/>
  <c r="BC93" i="2"/>
  <c r="BC95" i="2"/>
  <c r="CY95" i="2"/>
  <c r="AD98" i="2"/>
  <c r="BB98" i="2" s="1"/>
  <c r="CX98" i="2"/>
  <c r="DH103" i="2"/>
  <c r="BG144" i="2"/>
  <c r="BG119" i="2"/>
  <c r="BO119" i="2"/>
  <c r="BO144" i="2"/>
  <c r="AG144" i="2"/>
  <c r="AE108" i="2"/>
  <c r="AG119" i="2"/>
  <c r="AJ149" i="2"/>
  <c r="BC111" i="2"/>
  <c r="BV116" i="2"/>
  <c r="BC116" i="2" s="1"/>
  <c r="AE116" i="2"/>
  <c r="CA116" i="2"/>
  <c r="CT119" i="2"/>
  <c r="CT140" i="2" s="1"/>
  <c r="DC138" i="2"/>
  <c r="DK138" i="2"/>
  <c r="AE122" i="2"/>
  <c r="DD138" i="2"/>
  <c r="BY124" i="2"/>
  <c r="G124" i="2"/>
  <c r="DU124" i="2"/>
  <c r="AU143" i="2"/>
  <c r="BS125" i="2"/>
  <c r="BS143" i="2" s="1"/>
  <c r="CC143" i="2"/>
  <c r="CA127" i="2"/>
  <c r="CC138" i="2"/>
  <c r="DA127" i="2"/>
  <c r="CY127" i="2" s="1"/>
  <c r="AD133" i="2"/>
  <c r="BB133" i="2" s="1"/>
  <c r="BA138" i="2"/>
  <c r="DN71" i="2"/>
  <c r="DN146" i="2" s="1"/>
  <c r="T79" i="2"/>
  <c r="BH79" i="2"/>
  <c r="BG148" i="2"/>
  <c r="BO148" i="2"/>
  <c r="BW148" i="2"/>
  <c r="CQ148" i="2"/>
  <c r="CA85" i="2"/>
  <c r="AT148" i="2"/>
  <c r="AT103" i="2"/>
  <c r="AE87" i="2"/>
  <c r="BP144" i="2"/>
  <c r="BP119" i="2"/>
  <c r="Z144" i="2"/>
  <c r="Z149" i="2" s="1"/>
  <c r="BV106" i="2"/>
  <c r="BC106" i="2" s="1"/>
  <c r="G106" i="2"/>
  <c r="AD106" i="2" s="1"/>
  <c r="BB106" i="2" s="1"/>
  <c r="CX106" i="2"/>
  <c r="CW119" i="2"/>
  <c r="CW144" i="2"/>
  <c r="CY118" i="2"/>
  <c r="BC120" i="2"/>
  <c r="BN138" i="2"/>
  <c r="BV138" i="2"/>
  <c r="CH138" i="2"/>
  <c r="CH142" i="2"/>
  <c r="DF121" i="2"/>
  <c r="DG123" i="2"/>
  <c r="CY123" i="2" s="1"/>
  <c r="G123" i="2"/>
  <c r="BJ124" i="2"/>
  <c r="AE124" i="2"/>
  <c r="CX131" i="2"/>
  <c r="BA144" i="2"/>
  <c r="AU148" i="2"/>
  <c r="U79" i="2"/>
  <c r="U140" i="2" s="1"/>
  <c r="CW79" i="2"/>
  <c r="AG148" i="2"/>
  <c r="BH148" i="2"/>
  <c r="BH103" i="2"/>
  <c r="BP148" i="2"/>
  <c r="BP103" i="2"/>
  <c r="DJ148" i="2"/>
  <c r="DR148" i="2"/>
  <c r="BS85" i="2"/>
  <c r="BS103" i="2" s="1"/>
  <c r="DO85" i="2"/>
  <c r="CY85" i="2" s="1"/>
  <c r="BC90" i="2"/>
  <c r="CX100" i="2"/>
  <c r="BO103" i="2"/>
  <c r="BI144" i="2"/>
  <c r="BQ119" i="2"/>
  <c r="BQ144" i="2"/>
  <c r="DH119" i="2"/>
  <c r="BC110" i="2"/>
  <c r="CY116" i="2"/>
  <c r="BG138" i="2"/>
  <c r="BO138" i="2"/>
  <c r="BH142" i="2"/>
  <c r="BH138" i="2"/>
  <c r="CY132" i="2"/>
  <c r="DU136" i="2"/>
  <c r="CY136" i="2" s="1"/>
  <c r="BY136" i="2"/>
  <c r="G136" i="2"/>
  <c r="CB149" i="2"/>
  <c r="BF144" i="2"/>
  <c r="BN144" i="2"/>
  <c r="DJ144" i="2"/>
  <c r="DR104" i="2"/>
  <c r="CC144" i="2"/>
  <c r="CA108" i="2"/>
  <c r="DO109" i="2"/>
  <c r="DO119" i="2" s="1"/>
  <c r="CY112" i="2"/>
  <c r="CQ119" i="2"/>
  <c r="DS138" i="2"/>
  <c r="BE142" i="2"/>
  <c r="BY142" i="2"/>
  <c r="CZ142" i="2"/>
  <c r="DJ142" i="2"/>
  <c r="DR142" i="2"/>
  <c r="CN142" i="2"/>
  <c r="CN138" i="2"/>
  <c r="DL122" i="2"/>
  <c r="DL138" i="2" s="1"/>
  <c r="P143" i="2"/>
  <c r="DH123" i="2"/>
  <c r="BL123" i="2"/>
  <c r="BL143" i="2" s="1"/>
  <c r="CK143" i="2"/>
  <c r="DI124" i="2"/>
  <c r="DI143" i="2" s="1"/>
  <c r="AE130" i="2"/>
  <c r="BE130" i="2"/>
  <c r="BC130" i="2" s="1"/>
  <c r="AT142" i="2"/>
  <c r="CZ148" i="2"/>
  <c r="DQ148" i="2"/>
  <c r="BR144" i="2"/>
  <c r="DF144" i="2"/>
  <c r="CY105" i="2"/>
  <c r="DU110" i="2"/>
  <c r="AD117" i="2"/>
  <c r="BB117" i="2" s="1"/>
  <c r="DF119" i="2"/>
  <c r="N138" i="2"/>
  <c r="N142" i="2"/>
  <c r="AM142" i="2"/>
  <c r="AM138" i="2"/>
  <c r="AM140" i="2" s="1"/>
  <c r="BJ121" i="2"/>
  <c r="DN142" i="2"/>
  <c r="G122" i="2"/>
  <c r="DU122" i="2"/>
  <c r="AC138" i="2"/>
  <c r="BR122" i="2"/>
  <c r="BR138" i="2" s="1"/>
  <c r="CA122" i="2"/>
  <c r="DU126" i="2"/>
  <c r="CY126" i="2" s="1"/>
  <c r="BY126" i="2"/>
  <c r="BC126" i="2" s="1"/>
  <c r="CX129" i="2"/>
  <c r="CK138" i="2"/>
  <c r="AC142" i="2"/>
  <c r="AY149" i="2"/>
  <c r="BK144" i="2"/>
  <c r="CT144" i="2"/>
  <c r="CT149" i="2" s="1"/>
  <c r="AE109" i="2"/>
  <c r="BH109" i="2"/>
  <c r="BH144" i="2" s="1"/>
  <c r="O142" i="2"/>
  <c r="O138" i="2"/>
  <c r="DG121" i="2"/>
  <c r="AN138" i="2"/>
  <c r="AN140" i="2" s="1"/>
  <c r="AN142" i="2"/>
  <c r="BK121" i="2"/>
  <c r="DB142" i="2"/>
  <c r="DB138" i="2"/>
  <c r="CY128" i="2"/>
  <c r="DK148" i="2"/>
  <c r="DS148" i="2"/>
  <c r="DH144" i="2"/>
  <c r="DP144" i="2"/>
  <c r="DP119" i="2"/>
  <c r="DA108" i="2"/>
  <c r="DA144" i="2" s="1"/>
  <c r="AU119" i="2"/>
  <c r="DJ119" i="2"/>
  <c r="BD138" i="2"/>
  <c r="BU138" i="2"/>
  <c r="CZ138" i="2"/>
  <c r="P138" i="2"/>
  <c r="BL121" i="2"/>
  <c r="BL142" i="2" s="1"/>
  <c r="P142" i="2"/>
  <c r="AO142" i="2"/>
  <c r="AO138" i="2"/>
  <c r="AO140" i="2" s="1"/>
  <c r="DH121" i="2"/>
  <c r="DG122" i="2"/>
  <c r="BK122" i="2"/>
  <c r="AV138" i="2"/>
  <c r="AV142" i="2"/>
  <c r="BJ122" i="2"/>
  <c r="BJ123" i="2"/>
  <c r="AV143" i="2"/>
  <c r="BT124" i="2"/>
  <c r="BT143" i="2" s="1"/>
  <c r="CX126" i="2"/>
  <c r="BE137" i="2"/>
  <c r="BC137" i="2" s="1"/>
  <c r="G137" i="2"/>
  <c r="DA137" i="2"/>
  <c r="CY137" i="2" s="1"/>
  <c r="I138" i="2"/>
  <c r="DN138" i="2"/>
  <c r="BP122" i="2"/>
  <c r="BP138" i="2" s="1"/>
  <c r="BX122" i="2"/>
  <c r="CR138" i="2"/>
  <c r="BX123" i="2"/>
  <c r="BX143" i="2" s="1"/>
  <c r="I145" i="2"/>
  <c r="AR138" i="2"/>
  <c r="AI149" i="2"/>
  <c r="AQ149" i="2"/>
  <c r="AG143" i="2"/>
  <c r="AE127" i="2"/>
  <c r="BC133" i="2"/>
  <c r="CW143" i="2"/>
  <c r="CW138" i="2"/>
  <c r="BD144" i="2"/>
  <c r="BL144" i="2"/>
  <c r="BT144" i="2"/>
  <c r="DG144" i="2"/>
  <c r="DG119" i="2"/>
  <c r="CJ138" i="2"/>
  <c r="CJ140" i="2" s="1"/>
  <c r="CQ143" i="2"/>
  <c r="AZ138" i="2"/>
  <c r="AZ140" i="2" s="1"/>
  <c r="DT138" i="2"/>
  <c r="H149" i="2"/>
  <c r="CR142" i="2"/>
  <c r="DB144" i="2"/>
  <c r="J149" i="2"/>
  <c r="AH149" i="2"/>
  <c r="CD149" i="2"/>
  <c r="CR140" i="2" l="1"/>
  <c r="BQ138" i="2"/>
  <c r="N140" i="2"/>
  <c r="P140" i="2"/>
  <c r="DG143" i="2"/>
  <c r="DI142" i="2"/>
  <c r="G119" i="2"/>
  <c r="G144" i="2"/>
  <c r="AT140" i="2"/>
  <c r="BC71" i="2"/>
  <c r="CX49" i="2"/>
  <c r="DH79" i="2"/>
  <c r="DM79" i="2"/>
  <c r="Q149" i="2"/>
  <c r="CY49" i="2"/>
  <c r="CY70" i="2"/>
  <c r="AD70" i="2"/>
  <c r="BB70" i="2" s="1"/>
  <c r="BC59" i="2"/>
  <c r="CK149" i="2"/>
  <c r="DC149" i="2"/>
  <c r="BX38" i="2"/>
  <c r="CY32" i="2"/>
  <c r="BX147" i="2"/>
  <c r="N149" i="2"/>
  <c r="BK38" i="2"/>
  <c r="AM149" i="2"/>
  <c r="DO146" i="2"/>
  <c r="CJ149" i="2"/>
  <c r="DP138" i="2"/>
  <c r="DP140" i="2" s="1"/>
  <c r="BO79" i="2"/>
  <c r="BJ142" i="2"/>
  <c r="BE148" i="2"/>
  <c r="DQ149" i="2"/>
  <c r="BC15" i="2"/>
  <c r="DI138" i="2"/>
  <c r="BT103" i="2"/>
  <c r="BG149" i="2"/>
  <c r="BZ26" i="2"/>
  <c r="CX26" i="2" s="1"/>
  <c r="DB149" i="2"/>
  <c r="BT138" i="2"/>
  <c r="DU144" i="2"/>
  <c r="BF149" i="2"/>
  <c r="DG38" i="2"/>
  <c r="G79" i="2"/>
  <c r="AS149" i="2"/>
  <c r="BC70" i="2"/>
  <c r="O140" i="2"/>
  <c r="CY115" i="2"/>
  <c r="BT147" i="2"/>
  <c r="BT149" i="2" s="1"/>
  <c r="DH142" i="2"/>
  <c r="CZ119" i="2"/>
  <c r="CZ140" i="2" s="1"/>
  <c r="BC94" i="2"/>
  <c r="BP143" i="2"/>
  <c r="DU147" i="2"/>
  <c r="DP38" i="2"/>
  <c r="AD27" i="2"/>
  <c r="BB27" i="2" s="1"/>
  <c r="BC125" i="2"/>
  <c r="AN149" i="2"/>
  <c r="I140" i="2"/>
  <c r="BY145" i="2"/>
  <c r="BC62" i="2"/>
  <c r="BN146" i="2"/>
  <c r="BN149" i="2" s="1"/>
  <c r="DA38" i="2"/>
  <c r="DT149" i="2"/>
  <c r="DU38" i="2"/>
  <c r="DA147" i="2"/>
  <c r="DM138" i="2"/>
  <c r="BE119" i="2"/>
  <c r="BY38" i="2"/>
  <c r="I149" i="2"/>
  <c r="O149" i="2"/>
  <c r="AC149" i="2"/>
  <c r="BC124" i="2"/>
  <c r="DU79" i="2"/>
  <c r="DB140" i="2"/>
  <c r="BL146" i="2"/>
  <c r="BL149" i="2" s="1"/>
  <c r="CY33" i="2"/>
  <c r="AU140" i="2"/>
  <c r="BZ33" i="2"/>
  <c r="CX33" i="2" s="1"/>
  <c r="BJ138" i="2"/>
  <c r="BK142" i="2"/>
  <c r="BK149" i="2" s="1"/>
  <c r="BS138" i="2"/>
  <c r="CY124" i="2"/>
  <c r="DO148" i="2"/>
  <c r="BC87" i="2"/>
  <c r="DN79" i="2"/>
  <c r="DN140" i="2" s="1"/>
  <c r="BR38" i="2"/>
  <c r="BR140" i="2" s="1"/>
  <c r="BA149" i="2"/>
  <c r="DO103" i="2"/>
  <c r="CY71" i="2"/>
  <c r="DK149" i="2"/>
  <c r="DE149" i="2"/>
  <c r="CA145" i="2"/>
  <c r="DG142" i="2"/>
  <c r="DG149" i="2" s="1"/>
  <c r="CY110" i="2"/>
  <c r="CA144" i="2"/>
  <c r="BY138" i="2"/>
  <c r="BR148" i="2"/>
  <c r="CA147" i="2"/>
  <c r="DE38" i="2"/>
  <c r="DE140" i="2" s="1"/>
  <c r="DE150" i="2" s="1"/>
  <c r="BW146" i="2"/>
  <c r="BW149" i="2" s="1"/>
  <c r="AV140" i="2"/>
  <c r="BP142" i="2"/>
  <c r="DM149" i="2"/>
  <c r="BY79" i="2"/>
  <c r="DA145" i="2"/>
  <c r="DU143" i="2"/>
  <c r="CN149" i="2"/>
  <c r="CX92" i="2"/>
  <c r="DF142" i="2"/>
  <c r="BY144" i="2"/>
  <c r="BE103" i="2"/>
  <c r="BS119" i="2"/>
  <c r="DU146" i="2"/>
  <c r="DU119" i="2"/>
  <c r="CA38" i="2"/>
  <c r="CH140" i="2"/>
  <c r="CH149" i="2"/>
  <c r="BO149" i="2"/>
  <c r="BC108" i="2"/>
  <c r="DI79" i="2"/>
  <c r="DJ79" i="2"/>
  <c r="DJ140" i="2" s="1"/>
  <c r="CY43" i="2"/>
  <c r="CX125" i="2"/>
  <c r="DK140" i="2"/>
  <c r="BK138" i="2"/>
  <c r="CY91" i="2"/>
  <c r="BS79" i="2"/>
  <c r="DD149" i="2"/>
  <c r="AG140" i="2"/>
  <c r="BS38" i="2"/>
  <c r="AG149" i="2"/>
  <c r="BC122" i="2"/>
  <c r="BI149" i="2"/>
  <c r="AR140" i="2"/>
  <c r="DQ79" i="2"/>
  <c r="DQ140" i="2" s="1"/>
  <c r="CK140" i="2"/>
  <c r="BC121" i="2"/>
  <c r="AE147" i="2"/>
  <c r="CQ149" i="2"/>
  <c r="CY44" i="2"/>
  <c r="CY122" i="2"/>
  <c r="BH119" i="2"/>
  <c r="BQ149" i="2"/>
  <c r="DH138" i="2"/>
  <c r="DH140" i="2" s="1"/>
  <c r="AU149" i="2"/>
  <c r="BC109" i="2"/>
  <c r="DH143" i="2"/>
  <c r="BC34" i="2"/>
  <c r="DS146" i="2"/>
  <c r="DS149" i="2" s="1"/>
  <c r="DS79" i="2"/>
  <c r="DS140" i="2" s="1"/>
  <c r="DU148" i="2"/>
  <c r="DU103" i="2"/>
  <c r="CA47" i="2"/>
  <c r="BC123" i="2"/>
  <c r="CZ149" i="2"/>
  <c r="CY109" i="2"/>
  <c r="CX85" i="2"/>
  <c r="CX88" i="2"/>
  <c r="BV144" i="2"/>
  <c r="BV149" i="2" s="1"/>
  <c r="BV119" i="2"/>
  <c r="BV140" i="2" s="1"/>
  <c r="CA91" i="2"/>
  <c r="BY148" i="2"/>
  <c r="BY103" i="2"/>
  <c r="CX87" i="2"/>
  <c r="AE138" i="2"/>
  <c r="AE142" i="2"/>
  <c r="AD121" i="2"/>
  <c r="BB121" i="2" s="1"/>
  <c r="AD47" i="2"/>
  <c r="BB47" i="2" s="1"/>
  <c r="BC43" i="2"/>
  <c r="BU146" i="2"/>
  <c r="BU149" i="2" s="1"/>
  <c r="BA140" i="2"/>
  <c r="CX40" i="2"/>
  <c r="AD20" i="2"/>
  <c r="BB20" i="2" s="1"/>
  <c r="BO140" i="2"/>
  <c r="AD44" i="2"/>
  <c r="BB44" i="2" s="1"/>
  <c r="BL79" i="2"/>
  <c r="CY47" i="2"/>
  <c r="AD33" i="2"/>
  <c r="BB33" i="2" s="1"/>
  <c r="G143" i="2"/>
  <c r="BZ34" i="2"/>
  <c r="CX34" i="2" s="1"/>
  <c r="AD32" i="2"/>
  <c r="BB32" i="2" s="1"/>
  <c r="BS147" i="2"/>
  <c r="AD127" i="2"/>
  <c r="BB127" i="2" s="1"/>
  <c r="BL138" i="2"/>
  <c r="CX122" i="2"/>
  <c r="CX108" i="2"/>
  <c r="AD124" i="2"/>
  <c r="BB124" i="2" s="1"/>
  <c r="AD108" i="2"/>
  <c r="BB108" i="2" s="1"/>
  <c r="CY108" i="2"/>
  <c r="AD131" i="2"/>
  <c r="BB131" i="2" s="1"/>
  <c r="BM142" i="2"/>
  <c r="BM138" i="2"/>
  <c r="CX62" i="2"/>
  <c r="CX117" i="2"/>
  <c r="DL79" i="2"/>
  <c r="DL140" i="2" s="1"/>
  <c r="AL149" i="2"/>
  <c r="BI140" i="2"/>
  <c r="G146" i="2"/>
  <c r="BS148" i="2"/>
  <c r="G147" i="2"/>
  <c r="G38" i="2"/>
  <c r="CC148" i="2"/>
  <c r="CC103" i="2"/>
  <c r="CC140" i="2" s="1"/>
  <c r="DA80" i="2"/>
  <c r="CA80" i="2"/>
  <c r="BM79" i="2"/>
  <c r="DD119" i="2"/>
  <c r="DD140" i="2" s="1"/>
  <c r="CX81" i="2"/>
  <c r="DU145" i="2"/>
  <c r="BC32" i="2"/>
  <c r="DO147" i="2"/>
  <c r="DO38" i="2"/>
  <c r="CY16" i="2"/>
  <c r="CX137" i="2"/>
  <c r="CX124" i="2"/>
  <c r="AD13" i="2"/>
  <c r="BB13" i="2" s="1"/>
  <c r="AD6" i="2"/>
  <c r="BB6" i="2" s="1"/>
  <c r="CY62" i="2"/>
  <c r="CR149" i="2"/>
  <c r="AV149" i="2"/>
  <c r="BJ146" i="2"/>
  <c r="BJ79" i="2"/>
  <c r="BJ140" i="2" s="1"/>
  <c r="AD78" i="2"/>
  <c r="BB78" i="2" s="1"/>
  <c r="AD60" i="2"/>
  <c r="BB60" i="2" s="1"/>
  <c r="AD80" i="2"/>
  <c r="BB80" i="2" s="1"/>
  <c r="AE148" i="2"/>
  <c r="AE103" i="2"/>
  <c r="CW103" i="2"/>
  <c r="CW140" i="2" s="1"/>
  <c r="AD22" i="2"/>
  <c r="BB22" i="2" s="1"/>
  <c r="DP147" i="2"/>
  <c r="DP149" i="2" s="1"/>
  <c r="CQ140" i="2"/>
  <c r="BH149" i="2"/>
  <c r="AD137" i="2"/>
  <c r="BB137" i="2" s="1"/>
  <c r="BU79" i="2"/>
  <c r="BU140" i="2" s="1"/>
  <c r="BE147" i="2"/>
  <c r="BE38" i="2"/>
  <c r="BY147" i="2"/>
  <c r="CY121" i="2"/>
  <c r="CY34" i="2"/>
  <c r="AD21" i="2"/>
  <c r="BB21" i="2" s="1"/>
  <c r="BS145" i="2"/>
  <c r="BC47" i="2"/>
  <c r="AD76" i="2"/>
  <c r="BB76" i="2" s="1"/>
  <c r="AE143" i="2"/>
  <c r="AD34" i="2"/>
  <c r="BB34" i="2" s="1"/>
  <c r="P149" i="2"/>
  <c r="AD109" i="2"/>
  <c r="BB109" i="2" s="1"/>
  <c r="DU138" i="2"/>
  <c r="DU142" i="2"/>
  <c r="AD130" i="2"/>
  <c r="BB130" i="2" s="1"/>
  <c r="DA138" i="2"/>
  <c r="AE119" i="2"/>
  <c r="AD82" i="2"/>
  <c r="BB82" i="2" s="1"/>
  <c r="CX45" i="2"/>
  <c r="AE146" i="2"/>
  <c r="AE79" i="2"/>
  <c r="AD39" i="2"/>
  <c r="BB39" i="2" s="1"/>
  <c r="BC136" i="2"/>
  <c r="BQ79" i="2"/>
  <c r="BQ140" i="2" s="1"/>
  <c r="AD91" i="2"/>
  <c r="BB91" i="2" s="1"/>
  <c r="AD59" i="2"/>
  <c r="BB59" i="2" s="1"/>
  <c r="T140" i="2"/>
  <c r="G103" i="2"/>
  <c r="DC140" i="2"/>
  <c r="BN79" i="2"/>
  <c r="BN140" i="2" s="1"/>
  <c r="BF140" i="2"/>
  <c r="CY31" i="2"/>
  <c r="AD41" i="2"/>
  <c r="BB41" i="2" s="1"/>
  <c r="AD40" i="2"/>
  <c r="BB40" i="2" s="1"/>
  <c r="BZ16" i="2"/>
  <c r="CX16" i="2" s="1"/>
  <c r="AD23" i="2"/>
  <c r="BB23" i="2" s="1"/>
  <c r="BZ31" i="2"/>
  <c r="CX31" i="2" s="1"/>
  <c r="BX142" i="2"/>
  <c r="BX138" i="2"/>
  <c r="BX140" i="2" s="1"/>
  <c r="AT149" i="2"/>
  <c r="CX127" i="2"/>
  <c r="CX116" i="2"/>
  <c r="AD95" i="2"/>
  <c r="BB95" i="2" s="1"/>
  <c r="BM146" i="2"/>
  <c r="BC104" i="2"/>
  <c r="AO149" i="2"/>
  <c r="DR144" i="2"/>
  <c r="DR149" i="2" s="1"/>
  <c r="DR119" i="2"/>
  <c r="DR140" i="2" s="1"/>
  <c r="CA142" i="2"/>
  <c r="CA119" i="2"/>
  <c r="DJ146" i="2"/>
  <c r="DJ149" i="2" s="1"/>
  <c r="AD136" i="2"/>
  <c r="BB136" i="2" s="1"/>
  <c r="AD101" i="2"/>
  <c r="BB101" i="2" s="1"/>
  <c r="CW148" i="2"/>
  <c r="CW149" i="2" s="1"/>
  <c r="BC39" i="2"/>
  <c r="BD140" i="2"/>
  <c r="AD8" i="2"/>
  <c r="BB8" i="2" s="1"/>
  <c r="DF138" i="2"/>
  <c r="DG138" i="2"/>
  <c r="DA119" i="2"/>
  <c r="CX136" i="2"/>
  <c r="BE138" i="2"/>
  <c r="AD87" i="2"/>
  <c r="BB87" i="2" s="1"/>
  <c r="BR142" i="2"/>
  <c r="AD113" i="2"/>
  <c r="BB113" i="2" s="1"/>
  <c r="BY146" i="2"/>
  <c r="CA138" i="2"/>
  <c r="AE144" i="2"/>
  <c r="X149" i="2"/>
  <c r="CX109" i="2"/>
  <c r="CX59" i="2"/>
  <c r="AD74" i="2"/>
  <c r="BB74" i="2" s="1"/>
  <c r="BZ17" i="2"/>
  <c r="CX17" i="2" s="1"/>
  <c r="G138" i="2"/>
  <c r="CY87" i="2"/>
  <c r="G148" i="2"/>
  <c r="DI146" i="2"/>
  <c r="DI149" i="2" s="1"/>
  <c r="DT140" i="2"/>
  <c r="DA143" i="2"/>
  <c r="BH140" i="2"/>
  <c r="AD5" i="2"/>
  <c r="BB5" i="2" s="1"/>
  <c r="BJ143" i="2"/>
  <c r="AC140" i="2"/>
  <c r="CX43" i="2"/>
  <c r="BZ5" i="2"/>
  <c r="CX5" i="2" s="1"/>
  <c r="BZ32" i="2"/>
  <c r="CX32" i="2" s="1"/>
  <c r="BZ9" i="2"/>
  <c r="CX9" i="2" s="1"/>
  <c r="AD62" i="2"/>
  <c r="BB62" i="2" s="1"/>
  <c r="AD7" i="2"/>
  <c r="BB7" i="2" s="1"/>
  <c r="BY143" i="2"/>
  <c r="CU146" i="2"/>
  <c r="CU149" i="2" s="1"/>
  <c r="CU79" i="2"/>
  <c r="CU140" i="2" s="1"/>
  <c r="DF146" i="2"/>
  <c r="DF79" i="2"/>
  <c r="DF140" i="2" s="1"/>
  <c r="G145" i="2"/>
  <c r="AD135" i="2"/>
  <c r="BB135" i="2" s="1"/>
  <c r="CX123" i="2"/>
  <c r="AD94" i="2"/>
  <c r="BB94" i="2" s="1"/>
  <c r="BG140" i="2"/>
  <c r="AD16" i="2"/>
  <c r="BB16" i="2" s="1"/>
  <c r="DO144" i="2"/>
  <c r="CA143" i="2"/>
  <c r="AD122" i="2"/>
  <c r="BB122" i="2" s="1"/>
  <c r="AD116" i="2"/>
  <c r="BB116" i="2" s="1"/>
  <c r="BC80" i="2"/>
  <c r="AD31" i="2"/>
  <c r="BB31" i="2" s="1"/>
  <c r="BK140" i="2"/>
  <c r="DN149" i="2"/>
  <c r="BP79" i="2"/>
  <c r="AD115" i="2"/>
  <c r="BB115" i="2" s="1"/>
  <c r="CY104" i="2"/>
  <c r="CX102" i="2"/>
  <c r="BD149" i="2"/>
  <c r="CX60" i="2"/>
  <c r="DL142" i="2"/>
  <c r="DL149" i="2" s="1"/>
  <c r="CX44" i="2"/>
  <c r="DM140" i="2"/>
  <c r="G142" i="2"/>
  <c r="CX101" i="2"/>
  <c r="AD102" i="2"/>
  <c r="BB102" i="2" s="1"/>
  <c r="AD71" i="2"/>
  <c r="BB71" i="2" s="1"/>
  <c r="BC85" i="2"/>
  <c r="AD72" i="2"/>
  <c r="BB72" i="2" s="1"/>
  <c r="BW140" i="2"/>
  <c r="AE38" i="2"/>
  <c r="AE145" i="2"/>
  <c r="AL140" i="2"/>
  <c r="AD19" i="2"/>
  <c r="BB19" i="2" s="1"/>
  <c r="AD24" i="2"/>
  <c r="BB24" i="2" s="1"/>
  <c r="BP38" i="2"/>
  <c r="BZ144" i="2" l="1"/>
  <c r="CX144" i="2" s="1"/>
  <c r="BM140" i="2"/>
  <c r="DI140" i="2"/>
  <c r="DI150" i="2" s="1"/>
  <c r="CY145" i="2"/>
  <c r="DC150" i="2"/>
  <c r="DD150" i="2"/>
  <c r="BX149" i="2"/>
  <c r="DH149" i="2"/>
  <c r="DH150" i="2" s="1"/>
  <c r="DG140" i="2"/>
  <c r="DG150" i="2" s="1"/>
  <c r="DU140" i="2"/>
  <c r="DT150" i="2"/>
  <c r="BE149" i="2"/>
  <c r="DQ150" i="2"/>
  <c r="BT140" i="2"/>
  <c r="BC145" i="2"/>
  <c r="BY140" i="2"/>
  <c r="DP150" i="2"/>
  <c r="BC148" i="2"/>
  <c r="BS140" i="2"/>
  <c r="BP149" i="2"/>
  <c r="DB150" i="2"/>
  <c r="DU149" i="2"/>
  <c r="DO140" i="2"/>
  <c r="BS149" i="2"/>
  <c r="DK150" i="2"/>
  <c r="DM150" i="2"/>
  <c r="BP140" i="2"/>
  <c r="BR149" i="2"/>
  <c r="CY146" i="2"/>
  <c r="CY143" i="2"/>
  <c r="CY147" i="2"/>
  <c r="DN150" i="2"/>
  <c r="BC147" i="2"/>
  <c r="CA146" i="2"/>
  <c r="BZ146" i="2" s="1"/>
  <c r="CX146" i="2" s="1"/>
  <c r="BC103" i="2"/>
  <c r="CY79" i="2"/>
  <c r="BY149" i="2"/>
  <c r="BC79" i="2"/>
  <c r="CY38" i="2"/>
  <c r="BL140" i="2"/>
  <c r="BC143" i="2"/>
  <c r="CA148" i="2"/>
  <c r="BC142" i="2"/>
  <c r="BC146" i="2"/>
  <c r="DL150" i="2"/>
  <c r="CZ150" i="2"/>
  <c r="DO149" i="2"/>
  <c r="BJ149" i="2"/>
  <c r="G149" i="2"/>
  <c r="DF149" i="2"/>
  <c r="DF150" i="2" s="1"/>
  <c r="DR150" i="2"/>
  <c r="DS150" i="2"/>
  <c r="CY144" i="2"/>
  <c r="CY138" i="2"/>
  <c r="AD79" i="2"/>
  <c r="BB79" i="2" s="1"/>
  <c r="BZ145" i="2"/>
  <c r="CX145" i="2" s="1"/>
  <c r="DJ150" i="2"/>
  <c r="AE149" i="2"/>
  <c r="AD142" i="2"/>
  <c r="BB142" i="2" s="1"/>
  <c r="CX91" i="2"/>
  <c r="CY142" i="2"/>
  <c r="CC149" i="2"/>
  <c r="AD119" i="2"/>
  <c r="BB119" i="2" s="1"/>
  <c r="CA103" i="2"/>
  <c r="CX80" i="2"/>
  <c r="DA148" i="2"/>
  <c r="CY148" i="2" s="1"/>
  <c r="CY80" i="2"/>
  <c r="DA103" i="2"/>
  <c r="CY119" i="2"/>
  <c r="CX138" i="2"/>
  <c r="BM149" i="2"/>
  <c r="AD138" i="2"/>
  <c r="BB138" i="2" s="1"/>
  <c r="AD147" i="2"/>
  <c r="BB147" i="2" s="1"/>
  <c r="CX47" i="2"/>
  <c r="CA79" i="2"/>
  <c r="AD143" i="2"/>
  <c r="BB143" i="2" s="1"/>
  <c r="AE140" i="2"/>
  <c r="AD38" i="2"/>
  <c r="BB38" i="2" s="1"/>
  <c r="G140" i="2"/>
  <c r="CX38" i="2"/>
  <c r="BC38" i="2"/>
  <c r="BC138" i="2"/>
  <c r="BZ142" i="2"/>
  <c r="CX142" i="2" s="1"/>
  <c r="BE140" i="2"/>
  <c r="BZ147" i="2"/>
  <c r="CX147" i="2" s="1"/>
  <c r="BC144" i="2"/>
  <c r="BZ143" i="2"/>
  <c r="CX143" i="2" s="1"/>
  <c r="AD146" i="2"/>
  <c r="BB146" i="2" s="1"/>
  <c r="AD103" i="2"/>
  <c r="BB103" i="2" s="1"/>
  <c r="AD145" i="2"/>
  <c r="BB145" i="2" s="1"/>
  <c r="AD148" i="2"/>
  <c r="BB148" i="2" s="1"/>
  <c r="CX119" i="2"/>
  <c r="AD144" i="2"/>
  <c r="BB144" i="2" s="1"/>
  <c r="BC119" i="2"/>
  <c r="DU150" i="2" l="1"/>
  <c r="DO150" i="2"/>
  <c r="CA149" i="2"/>
  <c r="BZ149" i="2" s="1"/>
  <c r="CX149" i="2" s="1"/>
  <c r="BC149" i="2"/>
  <c r="BZ148" i="2"/>
  <c r="CX148" i="2" s="1"/>
  <c r="CX79" i="2"/>
  <c r="CA140" i="2"/>
  <c r="CX103" i="2"/>
  <c r="AD149" i="2"/>
  <c r="BB149" i="2" s="1"/>
  <c r="AD140" i="2"/>
  <c r="BB140" i="2" s="1"/>
  <c r="CY103" i="2"/>
  <c r="CY140" i="2" s="1"/>
  <c r="DA140" i="2"/>
  <c r="CY149" i="2"/>
  <c r="BC140" i="2"/>
  <c r="DA149" i="2"/>
  <c r="DA150" i="2" l="1"/>
  <c r="BZ140" i="2"/>
  <c r="CX140" i="2" l="1"/>
</calcChain>
</file>

<file path=xl/comments1.xml><?xml version="1.0" encoding="utf-8"?>
<comments xmlns="http://schemas.openxmlformats.org/spreadsheetml/2006/main">
  <authors>
    <author>Planeación</author>
  </authors>
  <commentLis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A4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2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<sst xmlns="http://schemas.openxmlformats.org/spreadsheetml/2006/main" count="1211" uniqueCount="427">
  <si>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</si>
  <si>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</si>
  <si>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</si>
  <si>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</si>
  <si>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</si>
  <si>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</si>
  <si>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</si>
  <si>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</si>
  <si>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</si>
  <si>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</si>
  <si>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</si>
  <si>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</si>
  <si>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</si>
  <si>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</si>
  <si>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</si>
  <si>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</si>
  <si>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</si>
  <si>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</si>
  <si>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</si>
  <si>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</si>
  <si>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</si>
  <si>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</si>
  <si>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</si>
  <si>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</si>
  <si>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</si>
  <si>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</si>
  <si>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</si>
  <si>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</si>
  <si>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</si>
  <si>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</si>
  <si>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</si>
  <si>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</si>
  <si>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</si>
  <si>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</si>
  <si>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</si>
  <si>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</si>
  <si>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</si>
  <si>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</si>
  <si>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</si>
  <si>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</si>
  <si>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</si>
  <si>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</si>
  <si>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</si>
  <si>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</si>
  <si>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</si>
  <si>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</si>
  <si>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</si>
  <si>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</si>
  <si>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</si>
  <si>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</si>
  <si>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</si>
  <si>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</si>
  <si>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</si>
  <si>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</si>
  <si>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</si>
  <si>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</si>
  <si>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</si>
  <si>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</si>
  <si>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</si>
  <si>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</si>
  <si>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</si>
  <si>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</si>
  <si>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</si>
  <si>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</si>
  <si>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</si>
  <si>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</si>
  <si>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</si>
  <si>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</si>
  <si>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</si>
  <si>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</si>
  <si>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</si>
  <si>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</si>
  <si>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</si>
  <si>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</si>
  <si>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</si>
  <si>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</si>
  <si>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</si>
  <si>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</si>
  <si>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</si>
  <si>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</si>
  <si>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</si>
  <si>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</si>
  <si>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</si>
  <si>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</si>
  <si>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</si>
  <si>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</si>
  <si>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</si>
  <si>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</si>
  <si>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</si>
  <si>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</si>
  <si>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</si>
  <si>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</si>
  <si>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</si>
  <si>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</si>
  <si>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</si>
  <si>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</si>
  <si>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</si>
  <si>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</si>
  <si>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</si>
  <si>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</si>
  <si>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</si>
  <si>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</si>
  <si>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</si>
  <si>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</si>
  <si>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</si>
  <si>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</si>
  <si>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</si>
  <si>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</si>
  <si>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</si>
  <si>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</si>
  <si>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</si>
  <si>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</si>
  <si>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</si>
  <si>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</si>
  <si>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</si>
  <si>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</si>
  <si>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</si>
  <si>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</si>
  <si>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</si>
  <si>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SF-PY8.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</si>
  <si>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</si>
  <si>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</si>
  <si>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</si>
  <si>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</si>
  <si>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</si>
  <si>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</si>
  <si>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</si>
  <si>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</si>
  <si>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</si>
  <si>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</si>
  <si>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</si>
  <si>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</si>
  <si>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</si>
  <si>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</si>
  <si>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</si>
  <si>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</si>
  <si>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</si>
  <si>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</si>
  <si>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</si>
  <si>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</si>
  <si>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</si>
  <si>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</si>
  <si>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</si>
  <si>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</si>
  <si>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</si>
  <si>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</si>
  <si>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</si>
  <si>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</si>
  <si>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</si>
  <si>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</si>
  <si>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</si>
  <si>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</si>
  <si>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</si>
  <si>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</si>
  <si>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</si>
  <si>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</si>
  <si>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</si>
  <si>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</si>
  <si>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</si>
  <si>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</si>
  <si>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</si>
  <si>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</si>
  <si>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</si>
  <si>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</si>
  <si>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</si>
  <si>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</si>
  <si>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</si>
  <si>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</si>
  <si>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</si>
  <si>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</si>
  <si>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</si>
  <si>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</si>
  <si>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</si>
  <si>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</si>
  <si>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</si>
  <si>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</si>
  <si>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</si>
  <si>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</si>
  <si>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</si>
  <si>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</si>
  <si>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</si>
  <si>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</si>
  <si>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</si>
  <si>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</si>
  <si>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</si>
  <si>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</si>
  <si>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</si>
  <si>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</si>
  <si>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</si>
  <si>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</si>
  <si>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</si>
  <si>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</si>
  <si>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</si>
  <si>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</si>
  <si>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</si>
  <si>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</si>
  <si>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</si>
  <si>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</si>
  <si>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</si>
  <si>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</si>
  <si>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</si>
  <si>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</si>
  <si>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</si>
  <si>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</si>
  <si>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</si>
  <si>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</si>
  <si>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</si>
  <si>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</si>
  <si>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</si>
  <si>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</si>
  <si>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</si>
  <si>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</si>
  <si>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</si>
  <si>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</si>
  <si>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</si>
  <si>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</si>
  <si>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</si>
  <si>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</si>
  <si>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</si>
  <si>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</si>
  <si>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</si>
  <si>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</si>
  <si>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</si>
  <si>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</si>
  <si>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</si>
  <si>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</si>
  <si>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</si>
  <si>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</si>
  <si>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</si>
  <si>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</si>
  <si>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</si>
  <si>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</si>
  <si>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</si>
  <si>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</si>
  <si>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</si>
  <si>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</si>
  <si>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</si>
  <si>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</si>
  <si>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</si>
  <si>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</si>
  <si>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</si>
  <si>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</si>
  <si>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</si>
  <si>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</si>
  <si>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</si>
  <si>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</si>
  <si>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</si>
  <si>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</si>
  <si>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</si>
  <si>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</si>
  <si>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</si>
  <si>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</si>
  <si>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</si>
  <si>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</si>
  <si>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</si>
  <si>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</si>
  <si>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</si>
  <si>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</si>
  <si>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</si>
  <si>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</si>
  <si>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</si>
  <si>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</si>
  <si>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</si>
  <si>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</si>
  <si>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</si>
  <si>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</si>
  <si>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</si>
  <si>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</si>
  <si>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</si>
  <si>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</si>
  <si>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</si>
  <si>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</si>
  <si>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</si>
  <si>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</si>
  <si>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</si>
  <si>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</si>
  <si>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</si>
  <si>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</si>
  <si>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</si>
  <si>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</si>
  <si>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</si>
  <si>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</si>
  <si>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</si>
  <si>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</si>
  <si>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Articulación de la Educación Superior con la  Educación para el trabajo y el desarrollo humano.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</si>
  <si>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</si>
  <si>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</si>
  <si>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</si>
  <si>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</si>
  <si>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</si>
  <si>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</si>
  <si>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</si>
  <si>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</si>
  <si>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</si>
  <si>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</si>
  <si>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</si>
  <si>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 (psiquiatra).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</si>
  <si>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</si>
  <si>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</si>
  <si>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</si>
  <si>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</si>
  <si>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</si>
  <si>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</si>
  <si>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</si>
  <si>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</si>
  <si>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</si>
  <si>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</si>
  <si>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</si>
  <si>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</si>
  <si>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</si>
  <si>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</si>
  <si>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</si>
  <si>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</si>
  <si>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</si>
  <si>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</si>
  <si>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</si>
  <si>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</si>
  <si>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</si>
  <si>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</si>
  <si>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</si>
  <si>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</si>
  <si>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</si>
  <si>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</si>
  <si>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</si>
  <si>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</si>
  <si>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</si>
  <si>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</si>
  <si>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</si>
  <si>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</si>
  <si>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</si>
  <si>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</si>
  <si>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</si>
  <si>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</si>
  <si>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</si>
  <si>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</si>
  <si>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</si>
  <si>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</si>
  <si>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</si>
  <si>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</si>
  <si>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</si>
  <si>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</si>
  <si>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</si>
  <si>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</si>
  <si>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</si>
  <si>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</si>
  <si>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</si>
  <si>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</si>
  <si>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</si>
  <si>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</si>
  <si>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</si>
  <si>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</si>
  <si>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</si>
  <si>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</si>
  <si>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</si>
  <si>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</si>
  <si>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</si>
  <si>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</si>
  <si>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</si>
  <si>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</si>
  <si>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</si>
  <si>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</si>
  <si>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</si>
  <si>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</si>
  <si>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</si>
  <si>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</si>
  <si>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</si>
  <si>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</si>
  <si>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</si>
  <si>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</si>
  <si>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</si>
  <si>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</si>
  <si>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</si>
  <si>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</si>
  <si>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</si>
  <si>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</si>
  <si>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</si>
  <si>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</si>
  <si>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</si>
  <si>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</si>
  <si>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</si>
  <si>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</si>
  <si>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</si>
  <si>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</si>
  <si>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</si>
  <si>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</si>
  <si>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</si>
  <si>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</si>
  <si>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</si>
  <si>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</si>
  <si>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</si>
  <si>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</si>
  <si>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</si>
  <si>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</si>
  <si>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</si>
  <si>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</si>
  <si>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</si>
  <si>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</si>
  <si>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</si>
  <si>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</si>
  <si>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</si>
  <si>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</si>
  <si>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</si>
  <si>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</si>
  <si>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PROYECTO PRESUPUESTAL</t>
  </si>
  <si>
    <t>CONSTRUCCIÓN</t>
  </si>
  <si>
    <t>DOTACIÓN</t>
  </si>
  <si>
    <t>CAPACITACIÓN</t>
  </si>
  <si>
    <t>INVESTIGACIÓN</t>
  </si>
  <si>
    <t>PLANEACIÓN</t>
  </si>
  <si>
    <t>EXTENSIÓN</t>
  </si>
  <si>
    <t xml:space="preserve">  ASIGNADO</t>
  </si>
  <si>
    <t>EJECUTADO</t>
  </si>
  <si>
    <t>%  EJECUCIÓN</t>
  </si>
  <si>
    <t xml:space="preserve"> EJECUCIÓN  EN RP</t>
  </si>
  <si>
    <t>OCTUBRE</t>
  </si>
  <si>
    <t>DIFERENCIA</t>
  </si>
  <si>
    <t>MARZO</t>
  </si>
  <si>
    <t>MAYO</t>
  </si>
  <si>
    <t>TOTAL EJECUCIÓN ACUMULADA A OCTUBRE</t>
  </si>
  <si>
    <t>% DE EJECUCIÓN ACUMULADA A ABRIL</t>
  </si>
  <si>
    <t>PROY. SOCIAL</t>
  </si>
  <si>
    <t>BIENESTAR</t>
  </si>
  <si>
    <t>EJECUCIÓN  TOTAL</t>
  </si>
  <si>
    <t>COMPARATIVO DE EJECUCION  POR SUBSISTEMAS A MAYO DE 2019</t>
  </si>
  <si>
    <t>R. EJECUTADOS ACUMADOS A ABRIL</t>
  </si>
  <si>
    <t>R. EJECUTADOS  MAYO</t>
  </si>
  <si>
    <t xml:space="preserve"> EJECUCIÓN ACUMULADA A MAYO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</si>
</sst>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8" formatCode="&quot;$&quot;\ #,##0"/>
  </numFmts>
  <fonts count="29" x14ac:knownFonts="1">
    <font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5" fillId="0" borderId="0"/>
  </cellStyleXfs>
  <cellXfs count="283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4" borderId="9" xfId="0" applyFill="1" applyBorder="1" applyAlignment="1">
      <alignment horizontal="center" vertical="center" wrapText="1"/>
    </xf>
    <xf numFmtId="0" fontId="3" fillId="5" borderId="9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3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4" fillId="0" borderId="0" xfId="0" applyFont="1"/>
    <xf numFmtId="0" fontId="0" fillId="0" borderId="10" xfId="0" applyBorder="1" applyAlignment="1">
      <alignment vertical="center" textRotation="255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right"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1" xfId="0" applyBorder="1" applyAlignment="1">
      <alignment vertical="center" textRotation="255"/>
    </xf>
    <xf numFmtId="0" fontId="7" fillId="3" borderId="9" xfId="0" applyFont="1" applyFill="1" applyBorder="1" applyAlignment="1">
      <alignment vertical="center" wrapText="1"/>
    </xf>
    <xf numFmtId="3" fontId="0" fillId="5" borderId="0" xfId="0" applyNumberFormat="1" applyFill="1" applyAlignment="1">
      <alignment vertical="center"/>
    </xf>
    <xf numFmtId="0" fontId="11" fillId="0" borderId="9" xfId="0" applyFont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8" fillId="7" borderId="9" xfId="0" applyNumberFormat="1" applyFont="1" applyFill="1" applyBorder="1" applyAlignment="1">
      <alignment horizontal="center" vertical="center" wrapText="1"/>
    </xf>
    <xf numFmtId="3" fontId="13" fillId="7" borderId="10" xfId="0" applyNumberFormat="1" applyFont="1" applyFill="1" applyBorder="1" applyAlignment="1">
      <alignment vertical="center" wrapText="1"/>
    </xf>
    <xf numFmtId="10" fontId="10" fillId="7" borderId="13" xfId="0" applyNumberFormat="1" applyFont="1" applyFill="1" applyBorder="1" applyAlignment="1">
      <alignment horizontal="center" vertical="center"/>
    </xf>
    <xf numFmtId="3" fontId="7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7" fillId="0" borderId="9" xfId="0" applyFont="1" applyFill="1" applyBorder="1" applyAlignment="1">
      <alignment horizontal="center" vertical="center" wrapText="1"/>
    </xf>
    <xf numFmtId="10" fontId="10" fillId="0" borderId="12" xfId="0" applyNumberFormat="1" applyFont="1" applyBorder="1" applyAlignment="1">
      <alignment horizontal="center" vertical="center"/>
    </xf>
    <xf numFmtId="3" fontId="9" fillId="3" borderId="12" xfId="0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10" fontId="10" fillId="3" borderId="9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3" fontId="8" fillId="7" borderId="13" xfId="0" applyNumberFormat="1" applyFont="1" applyFill="1" applyBorder="1" applyAlignment="1">
      <alignment horizontal="center" vertical="center" wrapText="1"/>
    </xf>
    <xf numFmtId="3" fontId="13" fillId="7" borderId="13" xfId="0" applyNumberFormat="1" applyFont="1" applyFill="1" applyBorder="1" applyAlignment="1">
      <alignment horizontal="right" vertical="center" wrapText="1"/>
    </xf>
    <xf numFmtId="10" fontId="10" fillId="7" borderId="9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vertical="center" wrapText="1"/>
    </xf>
    <xf numFmtId="3" fontId="8" fillId="0" borderId="12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11" fillId="3" borderId="12" xfId="0" applyNumberFormat="1" applyFont="1" applyFill="1" applyBorder="1" applyAlignment="1">
      <alignment horizontal="right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0" borderId="12" xfId="0" applyNumberFormat="1" applyFont="1" applyFill="1" applyBorder="1" applyAlignment="1">
      <alignment horizontal="right" vertical="center" wrapText="1"/>
    </xf>
    <xf numFmtId="3" fontId="9" fillId="0" borderId="12" xfId="0" applyNumberFormat="1" applyFont="1" applyFill="1" applyBorder="1" applyAlignment="1">
      <alignment horizontal="right" vertical="center" wrapText="1"/>
    </xf>
    <xf numFmtId="0" fontId="0" fillId="7" borderId="9" xfId="0" applyFill="1" applyBorder="1"/>
    <xf numFmtId="3" fontId="9" fillId="7" borderId="13" xfId="0" applyNumberFormat="1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7" xfId="0" applyFont="1" applyFill="1" applyBorder="1" applyAlignment="1">
      <alignment vertical="center" wrapText="1"/>
    </xf>
    <xf numFmtId="3" fontId="9" fillId="3" borderId="10" xfId="0" applyNumberFormat="1" applyFont="1" applyFill="1" applyBorder="1" applyAlignment="1">
      <alignment horizontal="right" vertical="center" wrapText="1"/>
    </xf>
    <xf numFmtId="10" fontId="16" fillId="7" borderId="13" xfId="0" applyNumberFormat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7" fillId="0" borderId="10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7" borderId="13" xfId="0" applyFill="1" applyBorder="1"/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right" vertical="center" wrapText="1"/>
    </xf>
    <xf numFmtId="3" fontId="18" fillId="3" borderId="12" xfId="0" applyNumberFormat="1" applyFont="1" applyFill="1" applyBorder="1" applyAlignment="1">
      <alignment horizontal="right"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7" fillId="0" borderId="9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7" fillId="0" borderId="2" xfId="0" applyNumberFormat="1" applyFont="1" applyFill="1" applyBorder="1"/>
    <xf numFmtId="3" fontId="7" fillId="0" borderId="9" xfId="0" applyNumberFormat="1" applyFont="1" applyFill="1" applyBorder="1"/>
    <xf numFmtId="3" fontId="5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5" fillId="3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/>
    <xf numFmtId="0" fontId="7" fillId="0" borderId="2" xfId="0" applyFont="1" applyFill="1" applyBorder="1"/>
    <xf numFmtId="0" fontId="0" fillId="0" borderId="9" xfId="0" applyFill="1" applyBorder="1"/>
    <xf numFmtId="3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1" fillId="0" borderId="9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 wrapText="1"/>
    </xf>
    <xf numFmtId="10" fontId="7" fillId="3" borderId="9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right"/>
    </xf>
    <xf numFmtId="0" fontId="5" fillId="3" borderId="9" xfId="0" applyFont="1" applyFill="1" applyBorder="1" applyAlignment="1">
      <alignment horizontal="right" vertical="center" wrapText="1"/>
    </xf>
    <xf numFmtId="0" fontId="0" fillId="0" borderId="13" xfId="0" applyBorder="1"/>
    <xf numFmtId="3" fontId="0" fillId="0" borderId="13" xfId="0" applyNumberFormat="1" applyBorder="1"/>
    <xf numFmtId="3" fontId="11" fillId="0" borderId="13" xfId="0" applyNumberFormat="1" applyFont="1" applyBorder="1"/>
    <xf numFmtId="3" fontId="11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1" fillId="0" borderId="16" xfId="0" applyNumberFormat="1" applyFont="1" applyBorder="1"/>
    <xf numFmtId="10" fontId="7" fillId="0" borderId="13" xfId="0" applyNumberFormat="1" applyFont="1" applyBorder="1" applyAlignment="1">
      <alignment horizontal="center" vertical="center"/>
    </xf>
    <xf numFmtId="10" fontId="7" fillId="3" borderId="13" xfId="0" applyNumberFormat="1" applyFont="1" applyFill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left" vertical="top" wrapText="1"/>
    </xf>
    <xf numFmtId="0" fontId="12" fillId="7" borderId="13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9" xfId="0" applyFont="1" applyBorder="1" applyAlignment="1">
      <alignment vertical="center" wrapText="1"/>
    </xf>
    <xf numFmtId="0" fontId="0" fillId="0" borderId="9" xfId="0" applyFont="1" applyBorder="1" applyAlignment="1">
      <alignment horizontal="left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2" fillId="7" borderId="9" xfId="0" applyFont="1" applyFill="1" applyBorder="1" applyAlignment="1">
      <alignment horizontal="left" vertical="center" wrapText="1"/>
    </xf>
    <xf numFmtId="3" fontId="8" fillId="7" borderId="9" xfId="0" applyNumberFormat="1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3" fontId="8" fillId="0" borderId="9" xfId="0" applyNumberFormat="1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3" fontId="8" fillId="3" borderId="9" xfId="0" applyNumberFormat="1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12" fillId="7" borderId="13" xfId="0" applyFont="1" applyFill="1" applyBorder="1" applyAlignment="1">
      <alignment horizontal="left" vertical="center" wrapText="1"/>
    </xf>
    <xf numFmtId="3" fontId="8" fillId="7" borderId="13" xfId="0" applyNumberFormat="1" applyFont="1" applyFill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3" fontId="8" fillId="0" borderId="12" xfId="0" applyNumberFormat="1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5" fillId="7" borderId="15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0" fontId="12" fillId="7" borderId="9" xfId="0" applyFont="1" applyFill="1" applyBorder="1" applyAlignment="1">
      <alignment horizontal="left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/>
    </xf>
    <xf numFmtId="0" fontId="28" fillId="3" borderId="0" xfId="0" applyFont="1" applyFill="1" applyBorder="1"/>
    <xf numFmtId="0" fontId="26" fillId="0" borderId="0" xfId="0" applyFont="1"/>
    <xf numFmtId="0" fontId="26" fillId="0" borderId="0" xfId="0" applyFont="1" applyFill="1"/>
    <xf numFmtId="0" fontId="28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27" fillId="3" borderId="0" xfId="0" applyFont="1" applyFill="1" applyBorder="1" applyAlignment="1">
      <alignment horizontal="center" vertical="center" wrapText="1"/>
    </xf>
    <xf numFmtId="3" fontId="26" fillId="0" borderId="0" xfId="0" applyNumberFormat="1" applyFont="1" applyAlignment="1">
      <alignment vertic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26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8" fontId="11" fillId="3" borderId="9" xfId="0" applyNumberFormat="1" applyFont="1" applyFill="1" applyBorder="1" applyAlignment="1">
      <alignment horizontal="center" vertical="center"/>
    </xf>
    <xf numFmtId="168" fontId="7" fillId="3" borderId="9" xfId="0" applyNumberFormat="1" applyFont="1" applyFill="1" applyBorder="1" applyAlignment="1">
      <alignment horizontal="center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8" fontId="0" fillId="3" borderId="9" xfId="0" applyNumberFormat="1" applyFill="1" applyBorder="1" applyAlignment="1">
      <alignment horizontal="center"/>
    </xf>
    <xf numFmtId="168" fontId="5" fillId="0" borderId="9" xfId="0" applyNumberFormat="1" applyFont="1" applyBorder="1" applyAlignment="1">
      <alignment horizontal="center"/>
    </xf>
    <xf numFmtId="0" fontId="26" fillId="3" borderId="13" xfId="0" applyFont="1" applyFill="1" applyBorder="1" applyAlignment="1">
      <alignment horizontal="center" vertical="center"/>
    </xf>
    <xf numFmtId="168" fontId="11" fillId="3" borderId="13" xfId="0" applyNumberFormat="1" applyFont="1" applyFill="1" applyBorder="1" applyAlignment="1">
      <alignment horizontal="center" vertical="center"/>
    </xf>
    <xf numFmtId="10" fontId="0" fillId="0" borderId="13" xfId="0" applyNumberFormat="1" applyBorder="1" applyAlignment="1">
      <alignment horizontal="center" vertical="center"/>
    </xf>
    <xf numFmtId="168" fontId="7" fillId="3" borderId="13" xfId="0" applyNumberFormat="1" applyFont="1" applyFill="1" applyBorder="1" applyAlignment="1">
      <alignment horizontal="center" vertical="center"/>
    </xf>
    <xf numFmtId="168" fontId="5" fillId="0" borderId="13" xfId="0" applyNumberFormat="1" applyFont="1" applyBorder="1" applyAlignment="1">
      <alignment horizont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 PLAN DE ACCIÓN POR SUBSISTEMA A 31 DE MAYO  DE 2019</a:t>
            </a:r>
          </a:p>
          <a:p>
            <a:pPr>
              <a:defRPr sz="1400"/>
            </a:pPr>
            <a:endParaRPr lang="es-CO" sz="1400"/>
          </a:p>
        </c:rich>
      </c:tx>
      <c:layout>
        <c:manualLayout>
          <c:xMode val="edge"/>
          <c:yMode val="edge"/>
          <c:x val="0.1895396983155401"/>
          <c:y val="5.1975051975051978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MAYO 2019 CONSOLIDA'!$DX$4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051079024996119E-2"/>
                  <c:y val="-2.07900207900207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52553951249805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498525073746312E-2"/>
                  <c:y val="-2.7720027720027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5024064586244375E-2"/>
                  <c:y val="-2.7720027720027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525539512498059E-2"/>
                  <c:y val="-1.386001386001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MAYO 2019 CONSOLIDA'!$DW$5:$DW$138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MAYO 2019 CONSOLIDA'!$DX$5:$DX$138</c:f>
              <c:numCache>
                <c:formatCode>#,##0</c:formatCode>
                <c:ptCount val="5"/>
                <c:pt idx="0">
                  <c:v>3800071443</c:v>
                </c:pt>
                <c:pt idx="1">
                  <c:v>8200701396</c:v>
                </c:pt>
                <c:pt idx="2">
                  <c:v>4006824095</c:v>
                </c:pt>
                <c:pt idx="3">
                  <c:v>2727269805</c:v>
                </c:pt>
                <c:pt idx="4">
                  <c:v>20336127299</c:v>
                </c:pt>
              </c:numCache>
            </c:numRef>
          </c:val>
        </c:ser>
        <c:ser>
          <c:idx val="1"/>
          <c:order val="1"/>
          <c:tx>
            <c:strRef>
              <c:f>'P. ACCIÓN A MAYO 2019 CONSOLIDA'!$DY$4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708740878745537E-2"/>
                  <c:y val="-1.386001386001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5024064586244375E-2"/>
                  <c:y val="-2.07900207900207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881384878124515E-2"/>
                  <c:y val="-3.46500346500346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6576618537494181E-2"/>
                  <c:y val="6.93000693000692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19189566837447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MAYO 2019 CONSOLIDA'!$DW$5:$DW$138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MAYO 2019 CONSOLIDA'!$DY$5:$DY$138</c:f>
              <c:numCache>
                <c:formatCode>#,##0</c:formatCode>
                <c:ptCount val="5"/>
                <c:pt idx="0">
                  <c:v>1175932727</c:v>
                </c:pt>
                <c:pt idx="1">
                  <c:v>1350113725</c:v>
                </c:pt>
                <c:pt idx="2">
                  <c:v>1703072661</c:v>
                </c:pt>
                <c:pt idx="3">
                  <c:v>2239670500</c:v>
                </c:pt>
                <c:pt idx="4">
                  <c:v>2272348571</c:v>
                </c:pt>
              </c:numCache>
            </c:numRef>
          </c:val>
        </c:ser>
        <c:ser>
          <c:idx val="2"/>
          <c:order val="2"/>
          <c:tx>
            <c:strRef>
              <c:f>'P. ACCIÓN A MAYO 2019 CONSOLIDA'!$DZ$4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840863219996893E-2"/>
                  <c:y val="6.93000693000692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945971122496506E-2"/>
                  <c:y val="-3.465003465003464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3288309268747091E-2"/>
                  <c:y val="2.07900207900207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328830926874709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6393294922904195E-2"/>
                  <c:y val="1.386001386001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MAYO 2019 CONSOLIDA'!$DW$5:$DW$138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A MAYO 2019 CONSOLIDA'!$DZ$5:$DZ$138</c:f>
              <c:numCache>
                <c:formatCode>General</c:formatCode>
                <c:ptCount val="5"/>
                <c:pt idx="0">
                  <c:v>30.95</c:v>
                </c:pt>
                <c:pt idx="1">
                  <c:v>16.46</c:v>
                </c:pt>
                <c:pt idx="2">
                  <c:v>42.5</c:v>
                </c:pt>
                <c:pt idx="3">
                  <c:v>82.12</c:v>
                </c:pt>
                <c:pt idx="4">
                  <c:v>11.17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6383872"/>
        <c:axId val="60803328"/>
        <c:axId val="0"/>
      </c:bar3DChart>
      <c:catAx>
        <c:axId val="46383872"/>
        <c:scaling>
          <c:orientation val="minMax"/>
        </c:scaling>
        <c:delete val="0"/>
        <c:axPos val="b"/>
        <c:majorTickMark val="none"/>
        <c:minorTickMark val="none"/>
        <c:tickLblPos val="nextTo"/>
        <c:crossAx val="60803328"/>
        <c:crosses val="autoZero"/>
        <c:auto val="1"/>
        <c:lblAlgn val="ctr"/>
        <c:lblOffset val="100"/>
        <c:noMultiLvlLbl val="0"/>
      </c:catAx>
      <c:valAx>
        <c:axId val="60803328"/>
        <c:scaling>
          <c:orientation val="minMax"/>
        </c:scaling>
        <c:delete val="1"/>
        <c:axPos val="l"/>
        <c:majorGridlines/>
        <c:numFmt formatCode="#,##0" sourceLinked="1"/>
        <c:majorTickMark val="none"/>
        <c:minorTickMark val="none"/>
        <c:tickLblPos val="nextTo"/>
        <c:crossAx val="4638387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/>
              <a:t>EJECUCIÓN PLAN DE ACCIÓN POR RUBROS PRESUPUESTALES A MAYO DE 2019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A MAYO 2019 CONSOLIDA'!$DX$142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868091035764042E-2"/>
                  <c:y val="-6.64010624169986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061000154822725E-2"/>
                  <c:y val="-9.960159362549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2512772875058119E-2"/>
                  <c:y val="-6.64010624169986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8705681994116739E-2"/>
                  <c:y val="-6.64010624169992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0126954636940704E-2"/>
                  <c:y val="-9.960159362549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0126954636940704E-2"/>
                  <c:y val="-1.3280212483399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MAYO 2019 CONSOLIDA'!$DW$143:$DW$149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MAYO 2019 CONSOLIDA'!$DX$143:$DX$149</c:f>
              <c:numCache>
                <c:formatCode>#,##0</c:formatCode>
                <c:ptCount val="7"/>
                <c:pt idx="0">
                  <c:v>15326341410</c:v>
                </c:pt>
                <c:pt idx="1">
                  <c:v>5205131751</c:v>
                </c:pt>
                <c:pt idx="2">
                  <c:v>2727269805</c:v>
                </c:pt>
                <c:pt idx="3">
                  <c:v>748000000</c:v>
                </c:pt>
                <c:pt idx="4">
                  <c:v>8200701396</c:v>
                </c:pt>
                <c:pt idx="5">
                  <c:v>2856725581</c:v>
                </c:pt>
                <c:pt idx="6">
                  <c:v>4006824095</c:v>
                </c:pt>
              </c:numCache>
            </c:numRef>
          </c:val>
        </c:ser>
        <c:ser>
          <c:idx val="1"/>
          <c:order val="1"/>
          <c:tx>
            <c:strRef>
              <c:f>'P. ACCIÓN A MAYO 2019 CONSOLIDA'!$DY$142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51277287505807E-2"/>
                  <c:y val="-9.960159362549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560922743458739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7995045672704753E-2"/>
                  <c:y val="1.66002656042496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802014645986249E-2"/>
                  <c:y val="9.960159362549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061000154822725E-2"/>
                  <c:y val="3.32005312084993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8705681994116739E-2"/>
                  <c:y val="-3.32005312084993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639727511998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MAYO 2019 CONSOLIDA'!$DW$143:$DW$149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MAYO 2019 CONSOLIDA'!$DY$143:$DY$149</c:f>
              <c:numCache>
                <c:formatCode>#,##0</c:formatCode>
                <c:ptCount val="7"/>
                <c:pt idx="0">
                  <c:v>663098768</c:v>
                </c:pt>
                <c:pt idx="1">
                  <c:v>1820212968</c:v>
                </c:pt>
                <c:pt idx="2">
                  <c:v>2239670500</c:v>
                </c:pt>
                <c:pt idx="3">
                  <c:v>247004314</c:v>
                </c:pt>
                <c:pt idx="4">
                  <c:v>1350113725</c:v>
                </c:pt>
                <c:pt idx="5">
                  <c:v>717965248</c:v>
                </c:pt>
                <c:pt idx="6">
                  <c:v>1703072661</c:v>
                </c:pt>
              </c:numCache>
            </c:numRef>
          </c:val>
        </c:ser>
        <c:ser>
          <c:idx val="2"/>
          <c:order val="2"/>
          <c:tx>
            <c:strRef>
              <c:f>'P. ACCIÓN A MAYO 2019 CONSOLIDA'!$DZ$142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482272797646695E-2"/>
                  <c:y val="9.96015936254980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477163647623471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126954636940704E-2"/>
                  <c:y val="1.3280212483399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675181916705373E-2"/>
                  <c:y val="2.6560424966799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0126954636940704E-2"/>
                  <c:y val="3.32005312084993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771636476234711E-2"/>
                  <c:y val="1.9920318725099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857872735717603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 ACCIÓN A MAYO 2019 CONSOLIDA'!$DW$143:$DW$149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A MAYO 2019 CONSOLIDA'!$DZ$143:$DZ$149</c:f>
              <c:numCache>
                <c:formatCode>General</c:formatCode>
                <c:ptCount val="7"/>
                <c:pt idx="0">
                  <c:v>4.33</c:v>
                </c:pt>
                <c:pt idx="1">
                  <c:v>34.97</c:v>
                </c:pt>
                <c:pt idx="2">
                  <c:v>82.12</c:v>
                </c:pt>
                <c:pt idx="3">
                  <c:v>33.020000000000003</c:v>
                </c:pt>
                <c:pt idx="4">
                  <c:v>16.46</c:v>
                </c:pt>
                <c:pt idx="5">
                  <c:v>25.13</c:v>
                </c:pt>
                <c:pt idx="6">
                  <c:v>42.5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9229568"/>
        <c:axId val="129231104"/>
        <c:axId val="0"/>
      </c:bar3DChart>
      <c:catAx>
        <c:axId val="1292295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29231104"/>
        <c:crosses val="autoZero"/>
        <c:auto val="1"/>
        <c:lblAlgn val="ctr"/>
        <c:lblOffset val="100"/>
        <c:noMultiLvlLbl val="0"/>
      </c:catAx>
      <c:valAx>
        <c:axId val="12923110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2922956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150</xdr:row>
      <xdr:rowOff>68580</xdr:rowOff>
    </xdr:from>
    <xdr:to>
      <xdr:col>78</xdr:col>
      <xdr:colOff>624840</xdr:colOff>
      <xdr:row>170</xdr:row>
      <xdr:rowOff>76200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392430</xdr:colOff>
      <xdr:row>172</xdr:row>
      <xdr:rowOff>60960</xdr:rowOff>
    </xdr:from>
    <xdr:to>
      <xdr:col>78</xdr:col>
      <xdr:colOff>678180</xdr:colOff>
      <xdr:row>193</xdr:row>
      <xdr:rowOff>45720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  <cell r="Q18">
            <v>34069700</v>
          </cell>
          <cell r="R18">
            <v>104993700</v>
          </cell>
          <cell r="S18">
            <v>33022500</v>
          </cell>
        </row>
        <row r="31">
          <cell r="W31">
            <v>23000000</v>
          </cell>
          <cell r="X31">
            <v>20000000</v>
          </cell>
        </row>
        <row r="73">
          <cell r="X73">
            <v>50000000</v>
          </cell>
        </row>
        <row r="114">
          <cell r="H114">
            <v>254132600</v>
          </cell>
        </row>
        <row r="159">
          <cell r="X159">
            <v>30000000</v>
          </cell>
        </row>
        <row r="161">
          <cell r="H161">
            <v>226918964</v>
          </cell>
        </row>
        <row r="163">
          <cell r="H163">
            <v>300000000</v>
          </cell>
        </row>
        <row r="284">
          <cell r="H284">
            <v>3700000</v>
          </cell>
        </row>
        <row r="364">
          <cell r="AB364">
            <v>7765000</v>
          </cell>
        </row>
        <row r="412">
          <cell r="J412">
            <v>15137846</v>
          </cell>
          <cell r="K412">
            <v>180000000</v>
          </cell>
          <cell r="AB412">
            <v>167968376</v>
          </cell>
        </row>
        <row r="462">
          <cell r="Y462">
            <v>42000000</v>
          </cell>
        </row>
        <row r="463">
          <cell r="H463">
            <v>143526671</v>
          </cell>
        </row>
        <row r="573">
          <cell r="H573">
            <v>43680000</v>
          </cell>
        </row>
        <row r="586">
          <cell r="H586">
            <v>17086667</v>
          </cell>
        </row>
        <row r="598">
          <cell r="H598">
            <v>39983334</v>
          </cell>
        </row>
        <row r="617">
          <cell r="P617">
            <v>12495000</v>
          </cell>
        </row>
        <row r="624">
          <cell r="H624">
            <v>102699792</v>
          </cell>
        </row>
        <row r="706">
          <cell r="H706">
            <v>950000</v>
          </cell>
        </row>
        <row r="708">
          <cell r="H708">
            <v>950000</v>
          </cell>
        </row>
        <row r="716">
          <cell r="H716">
            <v>14952933</v>
          </cell>
        </row>
        <row r="718">
          <cell r="AA718">
            <v>14957130</v>
          </cell>
        </row>
        <row r="865">
          <cell r="H865">
            <v>783400</v>
          </cell>
        </row>
        <row r="867">
          <cell r="P867">
            <v>783400</v>
          </cell>
        </row>
        <row r="986">
          <cell r="P986">
            <v>61258635</v>
          </cell>
        </row>
        <row r="1109">
          <cell r="H1109">
            <v>14992443</v>
          </cell>
        </row>
        <row r="1111">
          <cell r="AA1111">
            <v>14992445</v>
          </cell>
        </row>
        <row r="1133">
          <cell r="H1133">
            <v>41091725</v>
          </cell>
        </row>
        <row r="1157">
          <cell r="AF1157">
            <v>31305765</v>
          </cell>
        </row>
        <row r="1191">
          <cell r="AF1191">
            <v>570042</v>
          </cell>
        </row>
        <row r="1196">
          <cell r="H1196">
            <v>60173167</v>
          </cell>
        </row>
        <row r="1198">
          <cell r="AA1198">
            <v>60496500</v>
          </cell>
        </row>
        <row r="1245">
          <cell r="Y1245">
            <v>28732476</v>
          </cell>
        </row>
        <row r="1246">
          <cell r="H1246">
            <v>12000000</v>
          </cell>
        </row>
        <row r="1249">
          <cell r="H1249">
            <v>5000000</v>
          </cell>
        </row>
        <row r="1251">
          <cell r="H1251">
            <v>599869</v>
          </cell>
        </row>
        <row r="1252">
          <cell r="H1252">
            <v>599869</v>
          </cell>
        </row>
        <row r="1253">
          <cell r="H1253">
            <v>599869</v>
          </cell>
        </row>
        <row r="1254">
          <cell r="H1254">
            <v>599869</v>
          </cell>
        </row>
        <row r="1255">
          <cell r="H1255">
            <v>1783000</v>
          </cell>
        </row>
        <row r="1256">
          <cell r="H1256">
            <v>449246</v>
          </cell>
        </row>
        <row r="1257">
          <cell r="H1257">
            <v>532058</v>
          </cell>
        </row>
        <row r="1258">
          <cell r="H1258">
            <v>17792000</v>
          </cell>
        </row>
        <row r="1260">
          <cell r="H1260">
            <v>227623</v>
          </cell>
        </row>
        <row r="1261">
          <cell r="H1261">
            <v>227623</v>
          </cell>
        </row>
        <row r="1262">
          <cell r="H1262">
            <v>390000</v>
          </cell>
        </row>
        <row r="1285">
          <cell r="Y1285">
            <v>4000000</v>
          </cell>
        </row>
        <row r="1395">
          <cell r="H1395">
            <v>20982869</v>
          </cell>
        </row>
        <row r="1777">
          <cell r="H1777">
            <v>56154670</v>
          </cell>
        </row>
        <row r="1779">
          <cell r="Y1779">
            <v>56930837</v>
          </cell>
        </row>
        <row r="1990">
          <cell r="H1990">
            <v>100000000</v>
          </cell>
        </row>
        <row r="2117">
          <cell r="H2117">
            <v>148798382</v>
          </cell>
        </row>
        <row r="2134">
          <cell r="H2134">
            <v>5040218</v>
          </cell>
        </row>
        <row r="2138">
          <cell r="H2138">
            <v>10572692</v>
          </cell>
        </row>
        <row r="2142">
          <cell r="H2142">
            <v>401246</v>
          </cell>
        </row>
        <row r="2144">
          <cell r="H2144">
            <v>401246</v>
          </cell>
        </row>
        <row r="2146">
          <cell r="H2146">
            <v>3710000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18">
          <cell r="P18">
            <v>135512613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5">
          <cell r="H25">
            <v>34069700</v>
          </cell>
        </row>
        <row r="27">
          <cell r="H27">
            <v>32998700</v>
          </cell>
        </row>
        <row r="29">
          <cell r="H29">
            <v>104969900</v>
          </cell>
        </row>
        <row r="35">
          <cell r="P35">
            <v>150800196</v>
          </cell>
          <cell r="Q35">
            <v>99423702</v>
          </cell>
          <cell r="R35">
            <v>57000000</v>
          </cell>
          <cell r="Z35">
            <v>480664185</v>
          </cell>
          <cell r="AF35">
            <v>7000000</v>
          </cell>
        </row>
        <row r="40">
          <cell r="H40">
            <v>36160800</v>
          </cell>
        </row>
        <row r="42">
          <cell r="H42">
            <v>63590670</v>
          </cell>
        </row>
        <row r="48">
          <cell r="H48">
            <v>6992716</v>
          </cell>
        </row>
        <row r="51">
          <cell r="H51">
            <v>8500000</v>
          </cell>
        </row>
        <row r="53">
          <cell r="H53">
            <v>33986799</v>
          </cell>
        </row>
        <row r="55">
          <cell r="H55">
            <v>94006019</v>
          </cell>
        </row>
        <row r="57">
          <cell r="H57">
            <v>58558792</v>
          </cell>
        </row>
        <row r="80">
          <cell r="H80">
            <v>45956280</v>
          </cell>
        </row>
        <row r="87">
          <cell r="P87">
            <v>150570337</v>
          </cell>
          <cell r="Q87">
            <v>53746014</v>
          </cell>
          <cell r="R87">
            <v>75577422</v>
          </cell>
          <cell r="S87">
            <v>38135657</v>
          </cell>
          <cell r="Z87">
            <v>683993566</v>
          </cell>
          <cell r="AF87">
            <v>75200000</v>
          </cell>
        </row>
        <row r="88">
          <cell r="H88">
            <v>5109860</v>
          </cell>
        </row>
        <row r="93">
          <cell r="H93">
            <v>53746014</v>
          </cell>
        </row>
        <row r="97">
          <cell r="H97">
            <v>283993566</v>
          </cell>
        </row>
        <row r="101">
          <cell r="H101">
            <v>398764240</v>
          </cell>
        </row>
        <row r="113">
          <cell r="Y113">
            <v>32065100</v>
          </cell>
          <cell r="AF113">
            <v>10000000</v>
          </cell>
        </row>
        <row r="125">
          <cell r="P125">
            <v>32299932</v>
          </cell>
          <cell r="AF125">
            <v>4500000</v>
          </cell>
        </row>
        <row r="126">
          <cell r="H126">
            <v>280000</v>
          </cell>
        </row>
        <row r="128">
          <cell r="H128">
            <v>30541350</v>
          </cell>
        </row>
        <row r="130">
          <cell r="H130">
            <v>1287342</v>
          </cell>
        </row>
        <row r="132">
          <cell r="H132">
            <v>471240</v>
          </cell>
        </row>
        <row r="186">
          <cell r="AF186">
            <v>34389631</v>
          </cell>
        </row>
        <row r="212">
          <cell r="H212">
            <v>10893333</v>
          </cell>
        </row>
        <row r="215">
          <cell r="H215">
            <v>10800000</v>
          </cell>
        </row>
        <row r="219">
          <cell r="H219">
            <v>5000000</v>
          </cell>
        </row>
        <row r="221">
          <cell r="H221">
            <v>6100000</v>
          </cell>
        </row>
        <row r="230">
          <cell r="H230">
            <v>300000</v>
          </cell>
        </row>
        <row r="239">
          <cell r="H239">
            <v>79445514</v>
          </cell>
        </row>
        <row r="241">
          <cell r="K241">
            <v>285925383</v>
          </cell>
          <cell r="AF241">
            <v>20154650</v>
          </cell>
        </row>
        <row r="320">
          <cell r="H320">
            <v>22720000</v>
          </cell>
        </row>
        <row r="322">
          <cell r="Y322">
            <v>42170000</v>
          </cell>
        </row>
        <row r="361">
          <cell r="H361">
            <v>87045467</v>
          </cell>
        </row>
        <row r="363">
          <cell r="AF363">
            <v>3000000</v>
          </cell>
        </row>
        <row r="438">
          <cell r="H438">
            <v>21000000</v>
          </cell>
        </row>
        <row r="455">
          <cell r="H455">
            <v>1560000</v>
          </cell>
        </row>
        <row r="464">
          <cell r="H464">
            <v>44288333</v>
          </cell>
        </row>
        <row r="485">
          <cell r="H485">
            <v>36803334</v>
          </cell>
        </row>
        <row r="487">
          <cell r="AB487">
            <v>45000000</v>
          </cell>
        </row>
        <row r="513">
          <cell r="AF513">
            <v>6759455</v>
          </cell>
        </row>
        <row r="514">
          <cell r="H514">
            <v>114720003</v>
          </cell>
        </row>
        <row r="530">
          <cell r="H530">
            <v>3025000</v>
          </cell>
        </row>
        <row r="533">
          <cell r="H533">
            <v>1230000</v>
          </cell>
        </row>
        <row r="535">
          <cell r="H535">
            <v>3637500</v>
          </cell>
        </row>
        <row r="536">
          <cell r="H536">
            <v>1656232</v>
          </cell>
        </row>
        <row r="538">
          <cell r="H538">
            <v>55126845</v>
          </cell>
        </row>
        <row r="541">
          <cell r="H541">
            <v>2000000</v>
          </cell>
        </row>
        <row r="545">
          <cell r="H545">
            <v>39489326</v>
          </cell>
        </row>
        <row r="550">
          <cell r="H550">
            <v>39767158</v>
          </cell>
        </row>
        <row r="560">
          <cell r="H560">
            <v>1649000</v>
          </cell>
        </row>
        <row r="564">
          <cell r="H564">
            <v>3295674</v>
          </cell>
        </row>
        <row r="575">
          <cell r="AF575">
            <v>7000000</v>
          </cell>
        </row>
        <row r="600">
          <cell r="H600">
            <v>30000000</v>
          </cell>
        </row>
        <row r="603">
          <cell r="H603">
            <v>2000000</v>
          </cell>
        </row>
        <row r="606">
          <cell r="H606">
            <v>2000000</v>
          </cell>
        </row>
        <row r="608">
          <cell r="H608">
            <v>300000</v>
          </cell>
        </row>
        <row r="617">
          <cell r="AB617">
            <v>49997500</v>
          </cell>
          <cell r="AF617">
            <v>64605728</v>
          </cell>
        </row>
        <row r="618">
          <cell r="H618">
            <v>25060000</v>
          </cell>
        </row>
        <row r="626">
          <cell r="H626">
            <v>39997500</v>
          </cell>
        </row>
        <row r="628">
          <cell r="H628">
            <v>14460500</v>
          </cell>
        </row>
        <row r="651">
          <cell r="H651">
            <v>931667</v>
          </cell>
        </row>
        <row r="711">
          <cell r="AB711">
            <v>48000000</v>
          </cell>
        </row>
        <row r="761">
          <cell r="H761">
            <v>95767265</v>
          </cell>
        </row>
        <row r="763">
          <cell r="P763">
            <v>660489538</v>
          </cell>
          <cell r="AF763">
            <v>6000000</v>
          </cell>
        </row>
        <row r="789">
          <cell r="H789">
            <v>6000000</v>
          </cell>
        </row>
        <row r="793">
          <cell r="H793">
            <v>29578716</v>
          </cell>
        </row>
        <row r="795">
          <cell r="P795">
            <v>31212052</v>
          </cell>
        </row>
        <row r="842">
          <cell r="U842">
            <v>1409058</v>
          </cell>
          <cell r="V842">
            <v>1860116</v>
          </cell>
          <cell r="W842">
            <v>1414058</v>
          </cell>
          <cell r="AA842">
            <v>3000000</v>
          </cell>
          <cell r="AF842">
            <v>10000000</v>
          </cell>
        </row>
        <row r="843">
          <cell r="H843">
            <v>3126667</v>
          </cell>
        </row>
        <row r="852">
          <cell r="H852">
            <v>436058</v>
          </cell>
        </row>
        <row r="853">
          <cell r="H853">
            <v>459058</v>
          </cell>
        </row>
        <row r="854">
          <cell r="H854">
            <v>474058</v>
          </cell>
        </row>
        <row r="855">
          <cell r="H855">
            <v>464058</v>
          </cell>
        </row>
        <row r="879">
          <cell r="P879">
            <v>7630902</v>
          </cell>
          <cell r="AF879">
            <v>25843974</v>
          </cell>
        </row>
        <row r="880">
          <cell r="H880">
            <v>4573333</v>
          </cell>
        </row>
        <row r="884">
          <cell r="H884">
            <v>1660212</v>
          </cell>
        </row>
        <row r="885">
          <cell r="H885">
            <v>862690</v>
          </cell>
        </row>
        <row r="886">
          <cell r="H886">
            <v>2500000</v>
          </cell>
        </row>
        <row r="887">
          <cell r="H887">
            <v>2440500</v>
          </cell>
        </row>
        <row r="888">
          <cell r="H888">
            <v>8403474</v>
          </cell>
        </row>
        <row r="891">
          <cell r="H891">
            <v>2608000</v>
          </cell>
        </row>
        <row r="902">
          <cell r="H902">
            <v>149035789</v>
          </cell>
        </row>
        <row r="904">
          <cell r="T904">
            <v>10000000</v>
          </cell>
        </row>
        <row r="905">
          <cell r="H905">
            <v>4893863</v>
          </cell>
        </row>
        <row r="910">
          <cell r="H910">
            <v>35000000</v>
          </cell>
        </row>
        <row r="924">
          <cell r="Y924">
            <v>20000000</v>
          </cell>
        </row>
        <row r="958">
          <cell r="H958">
            <v>9064196</v>
          </cell>
        </row>
        <row r="975">
          <cell r="H975">
            <v>21683606</v>
          </cell>
        </row>
        <row r="977">
          <cell r="AF977">
            <v>34183606</v>
          </cell>
        </row>
        <row r="1017">
          <cell r="P1017">
            <v>3300000</v>
          </cell>
        </row>
        <row r="1054">
          <cell r="P1054">
            <v>16897117</v>
          </cell>
          <cell r="S1054">
            <v>1055680</v>
          </cell>
          <cell r="V1054">
            <v>6831500</v>
          </cell>
        </row>
        <row r="1055">
          <cell r="H1055">
            <v>11027140</v>
          </cell>
        </row>
        <row r="1057">
          <cell r="H1057">
            <v>845303</v>
          </cell>
        </row>
        <row r="1060">
          <cell r="H1060">
            <v>600000</v>
          </cell>
        </row>
        <row r="1061">
          <cell r="H1061">
            <v>480000</v>
          </cell>
        </row>
        <row r="1062">
          <cell r="H1062">
            <v>150000</v>
          </cell>
        </row>
        <row r="1063">
          <cell r="H1063">
            <v>2040000</v>
          </cell>
        </row>
        <row r="1065">
          <cell r="H1065">
            <v>567182</v>
          </cell>
        </row>
        <row r="1068">
          <cell r="H1068">
            <v>1200000</v>
          </cell>
        </row>
        <row r="1069">
          <cell r="H1069">
            <v>1105876</v>
          </cell>
        </row>
        <row r="1070">
          <cell r="H1070">
            <v>2542394</v>
          </cell>
        </row>
        <row r="1071">
          <cell r="H1071">
            <v>176600</v>
          </cell>
        </row>
        <row r="1072">
          <cell r="H1072">
            <v>1400000</v>
          </cell>
        </row>
        <row r="1073">
          <cell r="H1073">
            <v>1565014</v>
          </cell>
        </row>
        <row r="1074">
          <cell r="H1074">
            <v>60000</v>
          </cell>
        </row>
        <row r="1080">
          <cell r="P1080">
            <v>50000000</v>
          </cell>
          <cell r="AA1080">
            <v>100000000</v>
          </cell>
        </row>
        <row r="1107">
          <cell r="T1107">
            <v>138194295</v>
          </cell>
          <cell r="AA1107">
            <v>103698227</v>
          </cell>
        </row>
        <row r="1108">
          <cell r="H1108">
            <v>300000</v>
          </cell>
        </row>
        <row r="1110">
          <cell r="H1110">
            <v>300000</v>
          </cell>
        </row>
        <row r="1112">
          <cell r="H1112">
            <v>10999996</v>
          </cell>
        </row>
        <row r="1115">
          <cell r="H1115">
            <v>225188</v>
          </cell>
        </row>
        <row r="1117">
          <cell r="H1117">
            <v>3736600</v>
          </cell>
        </row>
        <row r="1119">
          <cell r="H1119">
            <v>1300000</v>
          </cell>
        </row>
        <row r="1121">
          <cell r="H1121">
            <v>10999996</v>
          </cell>
        </row>
        <row r="1124">
          <cell r="H1124">
            <v>6000000</v>
          </cell>
        </row>
        <row r="1127">
          <cell r="H1127">
            <v>2814435</v>
          </cell>
        </row>
        <row r="1128">
          <cell r="H1128">
            <v>930000</v>
          </cell>
        </row>
        <row r="1129">
          <cell r="H1129">
            <v>1228000</v>
          </cell>
        </row>
        <row r="1131">
          <cell r="H1131">
            <v>11000000</v>
          </cell>
        </row>
        <row r="1135">
          <cell r="H1135">
            <v>2000000</v>
          </cell>
        </row>
        <row r="1136">
          <cell r="H1136">
            <v>2261395</v>
          </cell>
        </row>
        <row r="1137">
          <cell r="H1137">
            <v>3797090</v>
          </cell>
        </row>
        <row r="1139">
          <cell r="H1139">
            <v>4044456</v>
          </cell>
        </row>
        <row r="1140">
          <cell r="H1140">
            <v>1555560</v>
          </cell>
        </row>
        <row r="1141">
          <cell r="H1141">
            <v>11699996</v>
          </cell>
        </row>
        <row r="1143">
          <cell r="H1143">
            <v>11919000</v>
          </cell>
        </row>
        <row r="1145">
          <cell r="H1145">
            <v>9923333</v>
          </cell>
        </row>
        <row r="1149">
          <cell r="H1149">
            <v>1928837</v>
          </cell>
        </row>
        <row r="1150">
          <cell r="H1150">
            <v>4570000</v>
          </cell>
        </row>
        <row r="1151">
          <cell r="H1151">
            <v>5000000</v>
          </cell>
        </row>
        <row r="1155">
          <cell r="H1155">
            <v>30000000</v>
          </cell>
        </row>
        <row r="1159">
          <cell r="H1159">
            <v>1800000</v>
          </cell>
        </row>
        <row r="1160">
          <cell r="H1160">
            <v>1723660</v>
          </cell>
        </row>
        <row r="1163">
          <cell r="H1163">
            <v>3380188</v>
          </cell>
        </row>
        <row r="1164">
          <cell r="H1164">
            <v>1462492</v>
          </cell>
        </row>
        <row r="1165">
          <cell r="H1165">
            <v>570000</v>
          </cell>
        </row>
        <row r="1187">
          <cell r="H1187">
            <v>23640722</v>
          </cell>
        </row>
        <row r="1189">
          <cell r="P1189">
            <v>23650724</v>
          </cell>
        </row>
        <row r="1232">
          <cell r="H1232">
            <v>55903634</v>
          </cell>
        </row>
        <row r="1247">
          <cell r="H1247">
            <v>413205273</v>
          </cell>
        </row>
        <row r="1249">
          <cell r="X1249">
            <v>1225728458</v>
          </cell>
          <cell r="AA1249">
            <v>156246256</v>
          </cell>
        </row>
        <row r="1293">
          <cell r="H1293">
            <v>12583330</v>
          </cell>
        </row>
        <row r="1301">
          <cell r="H1301">
            <v>11200000</v>
          </cell>
        </row>
        <row r="1311">
          <cell r="H1311">
            <v>5000000</v>
          </cell>
        </row>
        <row r="1348">
          <cell r="H1348">
            <v>3134632</v>
          </cell>
        </row>
        <row r="1351">
          <cell r="H1351">
            <v>1044000</v>
          </cell>
        </row>
        <row r="1358">
          <cell r="H1358">
            <v>6366400</v>
          </cell>
        </row>
        <row r="1407">
          <cell r="T1407">
            <v>5000000</v>
          </cell>
        </row>
        <row r="1412">
          <cell r="H1412">
            <v>4999991</v>
          </cell>
        </row>
        <row r="1431">
          <cell r="P1431">
            <v>21964555</v>
          </cell>
        </row>
        <row r="1432">
          <cell r="H1432">
            <v>14321419</v>
          </cell>
        </row>
        <row r="1434">
          <cell r="H1434">
            <v>8556667</v>
          </cell>
        </row>
        <row r="1436">
          <cell r="H1436">
            <v>8000000</v>
          </cell>
        </row>
        <row r="1439">
          <cell r="H1439">
            <v>1750350</v>
          </cell>
        </row>
        <row r="1441">
          <cell r="H1441">
            <v>13533333</v>
          </cell>
        </row>
        <row r="1445">
          <cell r="H1445">
            <v>3504000</v>
          </cell>
        </row>
        <row r="1448">
          <cell r="H1448">
            <v>235936</v>
          </cell>
        </row>
        <row r="1449">
          <cell r="H1449">
            <v>235936</v>
          </cell>
        </row>
        <row r="1450">
          <cell r="H1450">
            <v>1766500</v>
          </cell>
        </row>
        <row r="1452">
          <cell r="H1452">
            <v>1766500</v>
          </cell>
        </row>
        <row r="1454">
          <cell r="H1454">
            <v>235936</v>
          </cell>
        </row>
        <row r="1455">
          <cell r="H1455">
            <v>4104000</v>
          </cell>
        </row>
        <row r="1456">
          <cell r="H1456">
            <v>4217474</v>
          </cell>
        </row>
        <row r="1457">
          <cell r="H1457">
            <v>2355699</v>
          </cell>
        </row>
        <row r="1458">
          <cell r="H1458">
            <v>3869000</v>
          </cell>
        </row>
        <row r="1461">
          <cell r="H1461">
            <v>2184894</v>
          </cell>
        </row>
        <row r="1475">
          <cell r="P1475">
            <v>840000</v>
          </cell>
        </row>
        <row r="1490">
          <cell r="H1490">
            <v>420000</v>
          </cell>
        </row>
        <row r="1491">
          <cell r="H1491">
            <v>420000</v>
          </cell>
        </row>
        <row r="1524">
          <cell r="AF1524">
            <v>26228550</v>
          </cell>
        </row>
        <row r="1555">
          <cell r="H1555">
            <v>1746348</v>
          </cell>
        </row>
        <row r="1557">
          <cell r="Y1557">
            <v>1746348</v>
          </cell>
        </row>
        <row r="1583">
          <cell r="H1583">
            <v>3401333</v>
          </cell>
        </row>
        <row r="1585">
          <cell r="Y1585">
            <v>5000000</v>
          </cell>
        </row>
        <row r="1592">
          <cell r="H1592">
            <v>6330371</v>
          </cell>
        </row>
        <row r="1594">
          <cell r="AF1594">
            <v>8330374</v>
          </cell>
        </row>
        <row r="1606">
          <cell r="AE1606">
            <v>258614211</v>
          </cell>
        </row>
        <row r="1644">
          <cell r="H1644">
            <v>41633333</v>
          </cell>
        </row>
        <row r="1672">
          <cell r="H1672">
            <v>48381667</v>
          </cell>
        </row>
        <row r="1690">
          <cell r="H1690">
            <v>7050000</v>
          </cell>
        </row>
        <row r="1746">
          <cell r="AF1746">
            <v>65500000</v>
          </cell>
        </row>
        <row r="1747">
          <cell r="H1747">
            <v>22196667</v>
          </cell>
        </row>
        <row r="1752">
          <cell r="H1752">
            <v>65193332</v>
          </cell>
        </row>
        <row r="1762">
          <cell r="H1762">
            <v>5360001</v>
          </cell>
        </row>
        <row r="1767">
          <cell r="H1767">
            <v>17000000</v>
          </cell>
        </row>
        <row r="1772">
          <cell r="H1772">
            <v>3000000</v>
          </cell>
        </row>
        <row r="1775">
          <cell r="H1775">
            <v>10000000</v>
          </cell>
        </row>
        <row r="1778">
          <cell r="H1778">
            <v>3000000</v>
          </cell>
        </row>
        <row r="1781">
          <cell r="H1781">
            <v>3000000</v>
          </cell>
        </row>
        <row r="1785">
          <cell r="H1785">
            <v>1300000</v>
          </cell>
        </row>
        <row r="1788">
          <cell r="H1788">
            <v>500000</v>
          </cell>
        </row>
        <row r="1791">
          <cell r="H1791">
            <v>1000000</v>
          </cell>
        </row>
        <row r="1793">
          <cell r="H1793">
            <v>634045</v>
          </cell>
        </row>
        <row r="1803">
          <cell r="H1803">
            <v>41431892</v>
          </cell>
        </row>
        <row r="1805">
          <cell r="AF1805">
            <v>2500000</v>
          </cell>
        </row>
        <row r="1852">
          <cell r="AF1852">
            <v>3200000</v>
          </cell>
        </row>
        <row r="1853">
          <cell r="H1853">
            <v>43062032</v>
          </cell>
        </row>
        <row r="1888">
          <cell r="K1888">
            <v>32000000</v>
          </cell>
          <cell r="AF1888">
            <v>25000000</v>
          </cell>
        </row>
        <row r="1889">
          <cell r="H1889">
            <v>21500000</v>
          </cell>
        </row>
        <row r="1894">
          <cell r="H1894">
            <v>21000000</v>
          </cell>
        </row>
        <row r="1901">
          <cell r="H1901">
            <v>1750000</v>
          </cell>
        </row>
        <row r="1903">
          <cell r="H1903">
            <v>416558</v>
          </cell>
        </row>
        <row r="1904">
          <cell r="H1904">
            <v>3333000</v>
          </cell>
        </row>
        <row r="1907">
          <cell r="H1907">
            <v>3250442</v>
          </cell>
        </row>
        <row r="1953">
          <cell r="H1953">
            <v>92828665</v>
          </cell>
        </row>
        <row r="1968">
          <cell r="H1968">
            <v>60583334</v>
          </cell>
        </row>
        <row r="1980">
          <cell r="H1980">
            <v>44498333</v>
          </cell>
        </row>
        <row r="2012">
          <cell r="H2012">
            <v>10000000</v>
          </cell>
        </row>
        <row r="2014">
          <cell r="Z2014">
            <v>15800000</v>
          </cell>
        </row>
        <row r="2033">
          <cell r="H2033">
            <v>62116303</v>
          </cell>
        </row>
        <row r="2035">
          <cell r="K2035">
            <v>40579643</v>
          </cell>
          <cell r="AF2035">
            <v>48934593</v>
          </cell>
        </row>
        <row r="2036">
          <cell r="H2036">
            <v>19985000</v>
          </cell>
        </row>
        <row r="2053">
          <cell r="H2053">
            <v>1951660</v>
          </cell>
        </row>
        <row r="2082">
          <cell r="H2082">
            <v>2200000</v>
          </cell>
        </row>
        <row r="2094">
          <cell r="H2094">
            <v>1675000</v>
          </cell>
        </row>
        <row r="2096">
          <cell r="K2096">
            <v>1675000</v>
          </cell>
        </row>
        <row r="2103">
          <cell r="H2103">
            <v>7851105</v>
          </cell>
        </row>
        <row r="2105">
          <cell r="AF2105">
            <v>8851105</v>
          </cell>
        </row>
        <row r="2189">
          <cell r="H2189">
            <v>52678510</v>
          </cell>
        </row>
        <row r="2191">
          <cell r="Y2191">
            <v>72099244</v>
          </cell>
        </row>
        <row r="2213">
          <cell r="H2213">
            <v>846046585</v>
          </cell>
        </row>
        <row r="2215">
          <cell r="X2215">
            <v>963086327</v>
          </cell>
          <cell r="AF2215">
            <v>5650654</v>
          </cell>
        </row>
        <row r="2220">
          <cell r="H2220">
            <v>227623</v>
          </cell>
        </row>
        <row r="2221">
          <cell r="H2221">
            <v>227623</v>
          </cell>
        </row>
        <row r="2279">
          <cell r="H2279">
            <v>179936</v>
          </cell>
        </row>
        <row r="2280">
          <cell r="H2280">
            <v>179936</v>
          </cell>
        </row>
        <row r="2281">
          <cell r="H2281">
            <v>208920</v>
          </cell>
        </row>
        <row r="2289">
          <cell r="H2289">
            <v>537808</v>
          </cell>
        </row>
        <row r="2290">
          <cell r="H2290">
            <v>179936</v>
          </cell>
        </row>
        <row r="2293">
          <cell r="H2293">
            <v>553000</v>
          </cell>
        </row>
        <row r="2294">
          <cell r="H2294">
            <v>355872</v>
          </cell>
        </row>
        <row r="2318">
          <cell r="H2318">
            <v>334907623</v>
          </cell>
        </row>
        <row r="2320">
          <cell r="AF2320">
            <v>403262044</v>
          </cell>
        </row>
        <row r="2399">
          <cell r="K2399">
            <v>35710320</v>
          </cell>
          <cell r="Z2399">
            <v>28253743</v>
          </cell>
        </row>
        <row r="2400">
          <cell r="H2400">
            <v>1720000</v>
          </cell>
        </row>
        <row r="2403">
          <cell r="H2403">
            <v>1084058</v>
          </cell>
        </row>
        <row r="2404">
          <cell r="H2404">
            <v>682500</v>
          </cell>
        </row>
        <row r="2405">
          <cell r="H2405">
            <v>7906464</v>
          </cell>
        </row>
        <row r="2424">
          <cell r="H2424">
            <v>2580480</v>
          </cell>
        </row>
        <row r="2429">
          <cell r="H2429">
            <v>860160</v>
          </cell>
        </row>
        <row r="2431">
          <cell r="H2431">
            <v>378000</v>
          </cell>
        </row>
        <row r="2432">
          <cell r="H2432">
            <v>1000000</v>
          </cell>
        </row>
        <row r="2433">
          <cell r="H2433">
            <v>603000</v>
          </cell>
        </row>
        <row r="2434">
          <cell r="H2434">
            <v>313855</v>
          </cell>
        </row>
        <row r="2435">
          <cell r="H2435">
            <v>480770</v>
          </cell>
        </row>
        <row r="2436">
          <cell r="H2436">
            <v>100000</v>
          </cell>
        </row>
        <row r="2437">
          <cell r="H2437">
            <v>921088</v>
          </cell>
        </row>
        <row r="2442">
          <cell r="H2442">
            <v>591360</v>
          </cell>
        </row>
        <row r="2446">
          <cell r="H2446">
            <v>240000</v>
          </cell>
        </row>
        <row r="2447">
          <cell r="H2447">
            <v>915000</v>
          </cell>
        </row>
        <row r="2448">
          <cell r="H2448">
            <v>591360</v>
          </cell>
        </row>
        <row r="2451">
          <cell r="H2451">
            <v>200000</v>
          </cell>
        </row>
        <row r="2452">
          <cell r="H2452">
            <v>304500</v>
          </cell>
        </row>
        <row r="2453">
          <cell r="H2453">
            <v>937945</v>
          </cell>
        </row>
        <row r="2454">
          <cell r="H2454">
            <v>6859776</v>
          </cell>
        </row>
        <row r="2483">
          <cell r="H2483">
            <v>1276088</v>
          </cell>
        </row>
        <row r="2484">
          <cell r="H2484">
            <v>10000000</v>
          </cell>
        </row>
        <row r="2487">
          <cell r="H2487">
            <v>473088</v>
          </cell>
        </row>
        <row r="2488">
          <cell r="H2488">
            <v>591360</v>
          </cell>
        </row>
        <row r="2489">
          <cell r="H2489">
            <v>591800</v>
          </cell>
        </row>
        <row r="2490">
          <cell r="H2490">
            <v>480000</v>
          </cell>
        </row>
        <row r="2492">
          <cell r="H2492">
            <v>250000</v>
          </cell>
        </row>
        <row r="2493">
          <cell r="H2493">
            <v>600000</v>
          </cell>
        </row>
        <row r="2496">
          <cell r="H2496">
            <v>500000</v>
          </cell>
        </row>
        <row r="2497">
          <cell r="H2497">
            <v>150000</v>
          </cell>
        </row>
        <row r="2498">
          <cell r="H2498">
            <v>250000</v>
          </cell>
        </row>
        <row r="2499">
          <cell r="H2499">
            <v>1786000</v>
          </cell>
        </row>
        <row r="2500">
          <cell r="H2500">
            <v>1299996</v>
          </cell>
        </row>
        <row r="2503">
          <cell r="H2503">
            <v>1548000</v>
          </cell>
        </row>
        <row r="2504">
          <cell r="H2504">
            <v>240385</v>
          </cell>
        </row>
        <row r="2567">
          <cell r="K2567">
            <v>191400874</v>
          </cell>
          <cell r="AF2567">
            <v>8000000</v>
          </cell>
        </row>
        <row r="2599">
          <cell r="K2599">
            <v>400000</v>
          </cell>
        </row>
        <row r="2608">
          <cell r="AF2608">
            <v>37000000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29">
          <cell r="H29">
            <v>3567404</v>
          </cell>
        </row>
        <row r="41">
          <cell r="AE41">
            <v>45956284</v>
          </cell>
        </row>
        <row r="159">
          <cell r="Y159">
            <v>27000000</v>
          </cell>
        </row>
        <row r="200">
          <cell r="K200">
            <v>21000000</v>
          </cell>
        </row>
        <row r="608">
          <cell r="H608">
            <v>1770516</v>
          </cell>
        </row>
        <row r="616">
          <cell r="H616">
            <v>30655138</v>
          </cell>
        </row>
        <row r="618">
          <cell r="P618">
            <v>30655138</v>
          </cell>
        </row>
        <row r="807">
          <cell r="AA807">
            <v>26860683</v>
          </cell>
        </row>
        <row r="891">
          <cell r="Y891">
            <v>14000000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  <row r="1439">
          <cell r="H1439">
            <v>1150000</v>
          </cell>
        </row>
        <row r="1441">
          <cell r="Y1441">
            <v>1150000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26">
          <cell r="S26">
            <v>55500000</v>
          </cell>
        </row>
        <row r="35">
          <cell r="H35">
            <v>31474170</v>
          </cell>
        </row>
        <row r="37">
          <cell r="H37">
            <v>54907320</v>
          </cell>
        </row>
        <row r="52">
          <cell r="AF52">
            <v>35000000</v>
          </cell>
        </row>
        <row r="63">
          <cell r="H63">
            <v>75577422</v>
          </cell>
        </row>
        <row r="67">
          <cell r="H67">
            <v>38135657</v>
          </cell>
        </row>
        <row r="78">
          <cell r="H78">
            <v>2975000</v>
          </cell>
        </row>
        <row r="80">
          <cell r="H80">
            <v>29090100</v>
          </cell>
        </row>
        <row r="95">
          <cell r="Y95">
            <v>75043208</v>
          </cell>
        </row>
        <row r="120">
          <cell r="Y120">
            <v>62583333</v>
          </cell>
        </row>
        <row r="125">
          <cell r="H125">
            <v>10650000</v>
          </cell>
        </row>
        <row r="138">
          <cell r="O138">
            <v>226918964</v>
          </cell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397">
          <cell r="H397">
            <v>4853333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28">
          <cell r="H428">
            <v>54029883</v>
          </cell>
        </row>
        <row r="434">
          <cell r="H434">
            <v>1144547164</v>
          </cell>
        </row>
        <row r="440">
          <cell r="H440">
            <v>328965376</v>
          </cell>
        </row>
        <row r="496">
          <cell r="H496">
            <v>8568000</v>
          </cell>
        </row>
        <row r="505">
          <cell r="P505">
            <v>102859792</v>
          </cell>
        </row>
        <row r="581">
          <cell r="H581">
            <v>950000</v>
          </cell>
        </row>
        <row r="616">
          <cell r="AC616">
            <v>113978820</v>
          </cell>
        </row>
        <row r="771">
          <cell r="H771">
            <v>2679000</v>
          </cell>
        </row>
        <row r="773">
          <cell r="P773">
            <v>4981000</v>
          </cell>
        </row>
        <row r="946">
          <cell r="AA946">
            <v>41091725</v>
          </cell>
        </row>
        <row r="1055">
          <cell r="H1055">
            <v>10000000</v>
          </cell>
        </row>
        <row r="1106">
          <cell r="H1106">
            <v>7000000</v>
          </cell>
        </row>
        <row r="1108">
          <cell r="Y1108">
            <v>15000000</v>
          </cell>
        </row>
        <row r="1122">
          <cell r="H1122">
            <v>40800000</v>
          </cell>
        </row>
        <row r="1124">
          <cell r="K1124">
            <v>64560010</v>
          </cell>
        </row>
        <row r="1158">
          <cell r="K1158">
            <v>80000000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666">
          <cell r="H1666">
            <v>10000000</v>
          </cell>
        </row>
        <row r="1704">
          <cell r="H1704">
            <v>39433571</v>
          </cell>
        </row>
        <row r="1706">
          <cell r="K1706">
            <v>39433571</v>
          </cell>
        </row>
        <row r="1786">
          <cell r="H1786">
            <v>30000000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244">
          <cell r="N244">
            <v>150000000</v>
          </cell>
        </row>
        <row r="303">
          <cell r="J303">
            <v>328965376</v>
          </cell>
          <cell r="AB303">
            <v>1235446525</v>
          </cell>
        </row>
        <row r="328">
          <cell r="AB328">
            <v>45000000</v>
          </cell>
        </row>
        <row r="344">
          <cell r="AB344">
            <v>40000000</v>
          </cell>
        </row>
        <row r="443">
          <cell r="Y443">
            <v>90000000</v>
          </cell>
        </row>
        <row r="783">
          <cell r="Y783">
            <v>20133344</v>
          </cell>
        </row>
        <row r="784">
          <cell r="H784">
            <v>10000000</v>
          </cell>
        </row>
        <row r="943">
          <cell r="K943">
            <v>75000000</v>
          </cell>
        </row>
        <row r="1023">
          <cell r="K1023">
            <v>120000000</v>
          </cell>
        </row>
        <row r="1036">
          <cell r="K1036">
            <v>118270473</v>
          </cell>
        </row>
        <row r="1048">
          <cell r="K1048">
            <v>150000000</v>
          </cell>
        </row>
        <row r="1160">
          <cell r="H1160">
            <v>10051963</v>
          </cell>
        </row>
        <row r="1162">
          <cell r="Y1162">
            <v>10066667</v>
          </cell>
        </row>
        <row r="1182">
          <cell r="K1182">
            <v>100000000</v>
          </cell>
          <cell r="Y1182">
            <v>10000000</v>
          </cell>
        </row>
        <row r="1245">
          <cell r="H1245">
            <v>18376514</v>
          </cell>
        </row>
        <row r="1247">
          <cell r="K1247">
            <v>18430585</v>
          </cell>
        </row>
        <row r="1271">
          <cell r="H1271">
            <v>24000000</v>
          </cell>
        </row>
        <row r="1273">
          <cell r="K1273">
            <v>24000000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A149"/>
  <sheetViews>
    <sheetView showGridLines="0" zoomScaleNormal="100" zoomScalePageLayoutView="50" workbookViewId="0">
      <pane xSplit="3" ySplit="3" topLeftCell="DN130" activePane="bottomRight" state="frozen"/>
      <selection activeCell="Z102" sqref="Z102"/>
      <selection pane="topRight" activeCell="Z102" sqref="Z102"/>
      <selection pane="bottomLeft" activeCell="Z102" sqref="Z102"/>
      <selection pane="bottomRight" activeCell="DR135" sqref="DR135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56.5546875" customWidth="1"/>
    <col min="5" max="5" width="8" customWidth="1"/>
    <col min="6" max="6" width="12.5546875" customWidth="1"/>
    <col min="7" max="7" width="13.88671875" customWidth="1"/>
    <col min="8" max="8" width="12.109375" customWidth="1"/>
    <col min="9" max="9" width="13.88671875" customWidth="1"/>
    <col min="10" max="10" width="12.6640625" customWidth="1"/>
    <col min="11" max="11" width="14" customWidth="1"/>
    <col min="12" max="13" width="12.33203125" customWidth="1"/>
    <col min="14" max="14" width="13.5546875" customWidth="1"/>
    <col min="15" max="15" width="12.44140625" customWidth="1"/>
    <col min="16" max="16" width="11" customWidth="1"/>
    <col min="17" max="17" width="11.44140625" customWidth="1"/>
    <col min="18" max="18" width="12" customWidth="1"/>
    <col min="19" max="20" width="11.109375" customWidth="1"/>
    <col min="21" max="21" width="11.6640625" customWidth="1"/>
    <col min="22" max="22" width="12.5546875" customWidth="1"/>
    <col min="23" max="23" width="13" customWidth="1"/>
    <col min="24" max="24" width="13.44140625" customWidth="1"/>
    <col min="25" max="25" width="11.44140625" customWidth="1"/>
    <col min="26" max="26" width="12.6640625" customWidth="1"/>
    <col min="27" max="27" width="11.44140625" customWidth="1"/>
    <col min="28" max="28" width="12.6640625" customWidth="1"/>
    <col min="29" max="29" width="14" customWidth="1"/>
    <col min="30" max="30" width="8.33203125" customWidth="1"/>
    <col min="31" max="31" width="14.6640625" customWidth="1"/>
    <col min="32" max="32" width="13.5546875" customWidth="1"/>
    <col min="33" max="34" width="14" customWidth="1"/>
    <col min="35" max="35" width="13.21875" customWidth="1"/>
    <col min="36" max="36" width="12.44140625" customWidth="1"/>
    <col min="37" max="37" width="12.109375" customWidth="1"/>
    <col min="38" max="38" width="12.44140625" customWidth="1"/>
    <col min="39" max="40" width="15" customWidth="1"/>
    <col min="41" max="41" width="11.6640625" customWidth="1"/>
    <col min="42" max="42" width="13.33203125" customWidth="1"/>
    <col min="43" max="43" width="12.5546875" customWidth="1"/>
    <col min="44" max="45" width="14.109375" customWidth="1"/>
    <col min="46" max="46" width="13.5546875" customWidth="1"/>
    <col min="47" max="47" width="13.44140625" customWidth="1"/>
    <col min="48" max="48" width="11.44140625" customWidth="1"/>
    <col min="49" max="50" width="13.44140625" customWidth="1"/>
    <col min="51" max="52" width="15.5546875" customWidth="1"/>
    <col min="53" max="53" width="13.88671875" customWidth="1"/>
    <col min="54" max="54" width="9" customWidth="1"/>
    <col min="55" max="55" width="14.88671875" customWidth="1"/>
    <col min="56" max="56" width="14.5546875" customWidth="1"/>
    <col min="57" max="57" width="16.5546875" customWidth="1"/>
    <col min="58" max="58" width="13.6640625" customWidth="1"/>
    <col min="59" max="64" width="16.5546875" customWidth="1"/>
    <col min="65" max="65" width="15" customWidth="1"/>
    <col min="66" max="67" width="14.44140625" customWidth="1"/>
    <col min="68" max="68" width="16.5546875" customWidth="1"/>
    <col min="69" max="69" width="13.33203125" customWidth="1"/>
    <col min="70" max="70" width="13.44140625" customWidth="1"/>
    <col min="71" max="71" width="12.88671875" customWidth="1"/>
    <col min="72" max="76" width="16.5546875" customWidth="1"/>
    <col min="77" max="77" width="14" customWidth="1"/>
    <col min="78" max="78" width="10.33203125" customWidth="1"/>
    <col min="79" max="79" width="14.6640625" customWidth="1"/>
    <col min="80" max="80" width="12.33203125" customWidth="1"/>
    <col min="81" max="82" width="13.33203125" customWidth="1"/>
    <col min="83" max="84" width="14" customWidth="1"/>
    <col min="85" max="85" width="15.44140625" customWidth="1"/>
    <col min="86" max="88" width="13.5546875" customWidth="1"/>
    <col min="89" max="89" width="11.6640625" customWidth="1"/>
    <col min="90" max="90" width="13.44140625" customWidth="1"/>
    <col min="91" max="91" width="15.6640625" customWidth="1"/>
    <col min="92" max="93" width="16.33203125" customWidth="1"/>
    <col min="94" max="94" width="13.6640625" customWidth="1"/>
    <col min="95" max="95" width="13" customWidth="1"/>
    <col min="96" max="97" width="14.33203125" customWidth="1"/>
    <col min="98" max="98" width="13.6640625" customWidth="1"/>
    <col min="99" max="100" width="12.33203125" customWidth="1"/>
    <col min="101" max="101" width="13.44140625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3.6640625" customWidth="1"/>
    <col min="116" max="118" width="13.88671875" customWidth="1"/>
    <col min="119" max="119" width="13.33203125" customWidth="1"/>
    <col min="120" max="121" width="14.44140625" customWidth="1"/>
    <col min="122" max="122" width="14.88671875" customWidth="1"/>
    <col min="123" max="124" width="14.33203125" customWidth="1"/>
    <col min="125" max="125" width="13.5546875" customWidth="1"/>
    <col min="126" max="126" width="5.109375" customWidth="1"/>
    <col min="127" max="129" width="14.6640625" customWidth="1"/>
    <col min="130" max="130" width="2.109375" customWidth="1"/>
    <col min="131" max="131" width="17.44140625" customWidth="1"/>
    <col min="132" max="157" width="11.44140625" customWidth="1"/>
  </cols>
  <sheetData>
    <row r="1" spans="1:129" ht="15" hidden="1" customHeight="1" x14ac:dyDescent="0.35">
      <c r="C1" s="204" t="s">
        <v>0</v>
      </c>
      <c r="D1" s="205"/>
      <c r="E1" s="205"/>
      <c r="F1" s="206"/>
      <c r="G1" s="207" t="s">
        <v>1</v>
      </c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9"/>
      <c r="AD1" s="1"/>
      <c r="AE1" s="210" t="s">
        <v>2</v>
      </c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2"/>
      <c r="BB1" s="2"/>
      <c r="BC1" s="3"/>
      <c r="BD1" s="213" t="s">
        <v>3</v>
      </c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5"/>
      <c r="CA1" s="210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5"/>
      <c r="CX1" s="2"/>
      <c r="CY1" s="213" t="s">
        <v>3</v>
      </c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</row>
    <row r="2" spans="1:129" ht="15" hidden="1" customHeight="1" x14ac:dyDescent="0.3">
      <c r="A2" s="202" t="s">
        <v>4</v>
      </c>
      <c r="B2" s="202" t="s">
        <v>5</v>
      </c>
      <c r="C2" s="202" t="s">
        <v>6</v>
      </c>
      <c r="D2" s="202" t="s">
        <v>7</v>
      </c>
      <c r="E2" s="203" t="s">
        <v>8</v>
      </c>
      <c r="F2" s="202" t="s">
        <v>9</v>
      </c>
      <c r="G2" s="198" t="s">
        <v>10</v>
      </c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5"/>
      <c r="AE2" s="199" t="s">
        <v>11</v>
      </c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1"/>
      <c r="BB2" s="9"/>
      <c r="BC2" s="10"/>
      <c r="BD2" s="192" t="s">
        <v>12</v>
      </c>
      <c r="BE2" s="193"/>
      <c r="BF2" s="193"/>
      <c r="BG2" s="193"/>
      <c r="BH2" s="193"/>
      <c r="BI2" s="193"/>
      <c r="BJ2" s="193"/>
      <c r="BK2" s="193"/>
      <c r="BL2" s="193"/>
      <c r="BM2" s="193"/>
      <c r="BN2" s="193"/>
      <c r="BO2" s="192" t="s">
        <v>12</v>
      </c>
      <c r="BP2" s="193"/>
      <c r="BQ2" s="193"/>
      <c r="BR2" s="193"/>
      <c r="BS2" s="193"/>
      <c r="BT2" s="193"/>
      <c r="BU2" s="193"/>
      <c r="BV2" s="193"/>
      <c r="BW2" s="193"/>
      <c r="BX2" s="193"/>
      <c r="BY2" s="194"/>
      <c r="BZ2" s="14"/>
      <c r="CA2" s="5"/>
      <c r="CB2" s="199" t="s">
        <v>13</v>
      </c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15"/>
      <c r="CO2" s="15"/>
      <c r="CP2" s="200"/>
      <c r="CQ2" s="200"/>
      <c r="CR2" s="200"/>
      <c r="CS2" s="200"/>
      <c r="CT2" s="200"/>
      <c r="CU2" s="200"/>
      <c r="CV2" s="200"/>
      <c r="CW2" s="201"/>
      <c r="CX2" s="16"/>
      <c r="CY2" s="192" t="s">
        <v>12</v>
      </c>
      <c r="CZ2" s="193"/>
      <c r="DA2" s="193"/>
      <c r="DB2" s="193"/>
      <c r="DC2" s="193"/>
      <c r="DD2" s="193"/>
      <c r="DE2" s="193"/>
      <c r="DF2" s="193"/>
      <c r="DG2" s="193"/>
      <c r="DH2" s="193"/>
      <c r="DI2" s="193"/>
      <c r="DJ2" s="193"/>
      <c r="DK2" s="193" t="s">
        <v>12</v>
      </c>
      <c r="DL2" s="193"/>
      <c r="DM2" s="193"/>
      <c r="DN2" s="193"/>
      <c r="DO2" s="193"/>
      <c r="DP2" s="193"/>
      <c r="DQ2" s="193"/>
      <c r="DR2" s="193"/>
      <c r="DS2" s="193"/>
      <c r="DT2" s="193"/>
      <c r="DU2" s="194"/>
    </row>
    <row r="3" spans="1:129" s="21" customFormat="1" ht="40.200000000000003" customHeight="1" x14ac:dyDescent="0.25">
      <c r="A3" s="202"/>
      <c r="B3" s="202"/>
      <c r="C3" s="202"/>
      <c r="D3" s="202"/>
      <c r="E3" s="203"/>
      <c r="F3" s="202"/>
      <c r="G3" s="17" t="s">
        <v>14</v>
      </c>
      <c r="H3" s="17" t="s">
        <v>15</v>
      </c>
      <c r="I3" s="17" t="s">
        <v>16</v>
      </c>
      <c r="J3" s="17" t="s">
        <v>17</v>
      </c>
      <c r="K3" s="17" t="s">
        <v>18</v>
      </c>
      <c r="L3" s="17" t="s">
        <v>19</v>
      </c>
      <c r="M3" s="17" t="s">
        <v>20</v>
      </c>
      <c r="N3" s="17" t="s">
        <v>21</v>
      </c>
      <c r="O3" s="17" t="s">
        <v>22</v>
      </c>
      <c r="P3" s="17" t="s">
        <v>23</v>
      </c>
      <c r="Q3" s="17" t="s">
        <v>24</v>
      </c>
      <c r="R3" s="17" t="s">
        <v>25</v>
      </c>
      <c r="S3" s="17" t="s">
        <v>26</v>
      </c>
      <c r="T3" s="17" t="s">
        <v>27</v>
      </c>
      <c r="U3" s="17" t="s">
        <v>28</v>
      </c>
      <c r="V3" s="17" t="s">
        <v>29</v>
      </c>
      <c r="W3" s="17" t="s">
        <v>30</v>
      </c>
      <c r="X3" s="17" t="s">
        <v>31</v>
      </c>
      <c r="Y3" s="17" t="s">
        <v>32</v>
      </c>
      <c r="Z3" s="17" t="s">
        <v>33</v>
      </c>
      <c r="AA3" s="17" t="s">
        <v>34</v>
      </c>
      <c r="AB3" s="17" t="s">
        <v>35</v>
      </c>
      <c r="AC3" s="17" t="s">
        <v>36</v>
      </c>
      <c r="AD3" s="18" t="s">
        <v>37</v>
      </c>
      <c r="AE3" s="19" t="s">
        <v>14</v>
      </c>
      <c r="AF3" s="19" t="s">
        <v>15</v>
      </c>
      <c r="AG3" s="19" t="s">
        <v>16</v>
      </c>
      <c r="AH3" s="19" t="s">
        <v>17</v>
      </c>
      <c r="AI3" s="19" t="s">
        <v>18</v>
      </c>
      <c r="AJ3" s="19" t="s">
        <v>19</v>
      </c>
      <c r="AK3" s="19" t="s">
        <v>20</v>
      </c>
      <c r="AL3" s="19" t="s">
        <v>21</v>
      </c>
      <c r="AM3" s="19" t="s">
        <v>22</v>
      </c>
      <c r="AN3" s="19" t="s">
        <v>23</v>
      </c>
      <c r="AO3" s="19" t="s">
        <v>24</v>
      </c>
      <c r="AP3" s="19" t="s">
        <v>25</v>
      </c>
      <c r="AQ3" s="19" t="s">
        <v>26</v>
      </c>
      <c r="AR3" s="19" t="s">
        <v>27</v>
      </c>
      <c r="AS3" s="19" t="s">
        <v>28</v>
      </c>
      <c r="AT3" s="19" t="s">
        <v>29</v>
      </c>
      <c r="AU3" s="19" t="s">
        <v>30</v>
      </c>
      <c r="AV3" s="19" t="s">
        <v>31</v>
      </c>
      <c r="AW3" s="19" t="s">
        <v>32</v>
      </c>
      <c r="AX3" s="19" t="s">
        <v>33</v>
      </c>
      <c r="AY3" s="19" t="s">
        <v>34</v>
      </c>
      <c r="AZ3" s="19" t="s">
        <v>35</v>
      </c>
      <c r="BA3" s="19" t="s">
        <v>36</v>
      </c>
      <c r="BB3" s="20" t="s">
        <v>37</v>
      </c>
      <c r="BC3" s="16" t="s">
        <v>14</v>
      </c>
      <c r="BD3" s="16" t="s">
        <v>15</v>
      </c>
      <c r="BE3" s="16" t="s">
        <v>16</v>
      </c>
      <c r="BF3" s="16" t="s">
        <v>38</v>
      </c>
      <c r="BG3" s="16" t="s">
        <v>18</v>
      </c>
      <c r="BH3" s="16" t="s">
        <v>19</v>
      </c>
      <c r="BI3" s="16" t="s">
        <v>20</v>
      </c>
      <c r="BJ3" s="16" t="s">
        <v>21</v>
      </c>
      <c r="BK3" s="16" t="s">
        <v>22</v>
      </c>
      <c r="BL3" s="16" t="s">
        <v>23</v>
      </c>
      <c r="BM3" s="16" t="s">
        <v>24</v>
      </c>
      <c r="BN3" s="16" t="s">
        <v>25</v>
      </c>
      <c r="BO3" s="16" t="s">
        <v>26</v>
      </c>
      <c r="BP3" s="16" t="s">
        <v>27</v>
      </c>
      <c r="BQ3" s="16" t="s">
        <v>28</v>
      </c>
      <c r="BR3" s="16" t="s">
        <v>29</v>
      </c>
      <c r="BS3" s="16" t="s">
        <v>30</v>
      </c>
      <c r="BT3" s="16" t="s">
        <v>31</v>
      </c>
      <c r="BU3" s="16" t="s">
        <v>32</v>
      </c>
      <c r="BV3" s="16" t="s">
        <v>33</v>
      </c>
      <c r="BW3" s="16" t="s">
        <v>34</v>
      </c>
      <c r="BX3" s="16" t="s">
        <v>35</v>
      </c>
      <c r="BY3" s="16" t="s">
        <v>36</v>
      </c>
      <c r="BZ3" s="18" t="s">
        <v>37</v>
      </c>
      <c r="CA3" s="19" t="s">
        <v>14</v>
      </c>
      <c r="CB3" s="19" t="s">
        <v>15</v>
      </c>
      <c r="CC3" s="19" t="s">
        <v>16</v>
      </c>
      <c r="CD3" s="19" t="s">
        <v>38</v>
      </c>
      <c r="CE3" s="19" t="s">
        <v>18</v>
      </c>
      <c r="CF3" s="19" t="s">
        <v>19</v>
      </c>
      <c r="CG3" s="19" t="s">
        <v>20</v>
      </c>
      <c r="CH3" s="19" t="s">
        <v>21</v>
      </c>
      <c r="CI3" s="19" t="s">
        <v>22</v>
      </c>
      <c r="CJ3" s="19" t="s">
        <v>23</v>
      </c>
      <c r="CK3" s="19" t="s">
        <v>24</v>
      </c>
      <c r="CL3" s="19" t="s">
        <v>25</v>
      </c>
      <c r="CM3" s="19" t="s">
        <v>26</v>
      </c>
      <c r="CN3" s="19" t="s">
        <v>27</v>
      </c>
      <c r="CO3" s="19" t="s">
        <v>28</v>
      </c>
      <c r="CP3" s="19" t="s">
        <v>29</v>
      </c>
      <c r="CQ3" s="19" t="s">
        <v>30</v>
      </c>
      <c r="CR3" s="19" t="s">
        <v>31</v>
      </c>
      <c r="CS3" s="19" t="s">
        <v>32</v>
      </c>
      <c r="CT3" s="19" t="s">
        <v>33</v>
      </c>
      <c r="CU3" s="19" t="s">
        <v>34</v>
      </c>
      <c r="CV3" s="19" t="s">
        <v>35</v>
      </c>
      <c r="CW3" s="19" t="s">
        <v>36</v>
      </c>
      <c r="CX3" s="16" t="s">
        <v>37</v>
      </c>
      <c r="CY3" s="16" t="s">
        <v>14</v>
      </c>
      <c r="CZ3" s="16" t="s">
        <v>15</v>
      </c>
      <c r="DA3" s="16" t="s">
        <v>16</v>
      </c>
      <c r="DB3" s="16" t="s">
        <v>38</v>
      </c>
      <c r="DC3" s="16" t="s">
        <v>18</v>
      </c>
      <c r="DD3" s="16" t="s">
        <v>19</v>
      </c>
      <c r="DE3" s="16" t="s">
        <v>20</v>
      </c>
      <c r="DF3" s="16" t="s">
        <v>21</v>
      </c>
      <c r="DG3" s="16" t="s">
        <v>22</v>
      </c>
      <c r="DH3" s="16" t="s">
        <v>23</v>
      </c>
      <c r="DI3" s="16" t="s">
        <v>24</v>
      </c>
      <c r="DJ3" s="16" t="s">
        <v>25</v>
      </c>
      <c r="DK3" s="16" t="s">
        <v>26</v>
      </c>
      <c r="DL3" s="16" t="s">
        <v>27</v>
      </c>
      <c r="DM3" s="16" t="s">
        <v>28</v>
      </c>
      <c r="DN3" s="16" t="s">
        <v>29</v>
      </c>
      <c r="DO3" s="16" t="s">
        <v>30</v>
      </c>
      <c r="DP3" s="16" t="s">
        <v>31</v>
      </c>
      <c r="DQ3" s="16" t="s">
        <v>32</v>
      </c>
      <c r="DR3" s="16" t="s">
        <v>33</v>
      </c>
      <c r="DS3" s="16" t="s">
        <v>34</v>
      </c>
      <c r="DT3" s="16" t="s">
        <v>35</v>
      </c>
      <c r="DU3" s="16" t="s">
        <v>36</v>
      </c>
      <c r="DW3" s="21" t="s">
        <v>39</v>
      </c>
      <c r="DX3" s="21" t="s">
        <v>40</v>
      </c>
      <c r="DY3" s="21" t="s">
        <v>41</v>
      </c>
    </row>
    <row r="4" spans="1:129" ht="34.799999999999997" customHeight="1" x14ac:dyDescent="0.3">
      <c r="A4" s="22" t="s">
        <v>42</v>
      </c>
      <c r="B4" s="195" t="s">
        <v>43</v>
      </c>
      <c r="C4" s="23" t="s">
        <v>44</v>
      </c>
      <c r="D4" s="24" t="s">
        <v>45</v>
      </c>
      <c r="E4" s="48">
        <v>510</v>
      </c>
      <c r="F4" s="25" t="s">
        <v>46</v>
      </c>
      <c r="G4" s="26">
        <f>SUM(H4:AC4)</f>
        <v>70000000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>
        <v>35000000</v>
      </c>
      <c r="X4" s="26"/>
      <c r="Y4" s="26"/>
      <c r="Z4" s="26"/>
      <c r="AA4" s="26"/>
      <c r="AB4" s="26"/>
      <c r="AC4" s="26">
        <f>30000000+5000000</f>
        <v>35000000</v>
      </c>
      <c r="AD4" s="27">
        <f t="shared" ref="AD4:AD23" si="0">+AE4/G4</f>
        <v>0.78515751428571423</v>
      </c>
      <c r="AE4" s="26">
        <f t="shared" ref="AE4:AE36" si="1">SUM(AF4:BA4)</f>
        <v>54961026</v>
      </c>
      <c r="AF4" s="28"/>
      <c r="AG4" s="26"/>
      <c r="AH4" s="29"/>
      <c r="AI4" s="28"/>
      <c r="AJ4" s="28"/>
      <c r="AK4" s="26"/>
      <c r="AL4" s="30"/>
      <c r="AM4" s="30"/>
      <c r="AN4" s="30"/>
      <c r="AO4" s="30"/>
      <c r="AP4" s="30"/>
      <c r="AQ4" s="30"/>
      <c r="AR4" s="30"/>
      <c r="AS4" s="30"/>
      <c r="AT4" s="26"/>
      <c r="AU4" s="26">
        <f>+'[1]ABRIL 2019'!$Y$1245</f>
        <v>28732476</v>
      </c>
      <c r="AV4" s="26"/>
      <c r="AW4" s="26"/>
      <c r="AX4" s="26"/>
      <c r="AY4" s="26"/>
      <c r="AZ4" s="26"/>
      <c r="BA4" s="26">
        <f>+'[2]MAYO 2019'!$AF$1524</f>
        <v>26228550</v>
      </c>
      <c r="BB4" s="27">
        <f>1-AD4</f>
        <v>0.21484248571428577</v>
      </c>
      <c r="BC4" s="26">
        <f t="shared" ref="BC4:BC36" si="2">SUM(BD4:BY4)</f>
        <v>15038974</v>
      </c>
      <c r="BD4" s="26">
        <f t="shared" ref="BD4:BS8" si="3">H4-AF4</f>
        <v>0</v>
      </c>
      <c r="BE4" s="26">
        <f t="shared" si="3"/>
        <v>0</v>
      </c>
      <c r="BF4" s="26">
        <f t="shared" si="3"/>
        <v>0</v>
      </c>
      <c r="BG4" s="26">
        <f t="shared" si="3"/>
        <v>0</v>
      </c>
      <c r="BH4" s="26">
        <f t="shared" si="3"/>
        <v>0</v>
      </c>
      <c r="BI4" s="26">
        <f t="shared" si="3"/>
        <v>0</v>
      </c>
      <c r="BJ4" s="26">
        <f t="shared" si="3"/>
        <v>0</v>
      </c>
      <c r="BK4" s="26">
        <f t="shared" si="3"/>
        <v>0</v>
      </c>
      <c r="BL4" s="26">
        <f t="shared" si="3"/>
        <v>0</v>
      </c>
      <c r="BM4" s="26">
        <f t="shared" si="3"/>
        <v>0</v>
      </c>
      <c r="BN4" s="26">
        <f t="shared" si="3"/>
        <v>0</v>
      </c>
      <c r="BO4" s="26">
        <f t="shared" si="3"/>
        <v>0</v>
      </c>
      <c r="BP4" s="26">
        <f t="shared" si="3"/>
        <v>0</v>
      </c>
      <c r="BQ4" s="26">
        <f t="shared" si="3"/>
        <v>0</v>
      </c>
      <c r="BR4" s="26">
        <f t="shared" si="3"/>
        <v>0</v>
      </c>
      <c r="BS4" s="26">
        <f t="shared" si="3"/>
        <v>6267524</v>
      </c>
      <c r="BT4" s="26">
        <f t="shared" ref="BN4:BX19" si="4">X4-AV4</f>
        <v>0</v>
      </c>
      <c r="BU4" s="26">
        <f t="shared" si="4"/>
        <v>0</v>
      </c>
      <c r="BV4" s="26">
        <f t="shared" si="4"/>
        <v>0</v>
      </c>
      <c r="BW4" s="26">
        <f t="shared" si="4"/>
        <v>0</v>
      </c>
      <c r="BX4" s="26"/>
      <c r="BY4" s="26">
        <f t="shared" ref="BY4:BY36" si="5">AC4-BA4</f>
        <v>8771450</v>
      </c>
      <c r="BZ4" s="27">
        <f>+CA4/G4</f>
        <v>0.58287180000000005</v>
      </c>
      <c r="CA4" s="26">
        <f t="shared" ref="CA4:CA36" si="6">SUM(CB4:CW4)</f>
        <v>40801026</v>
      </c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>
        <f>+'[1]ABRIL 2019'!$H$1246+'[1]ABRIL 2019'!$H$1251+'[1]ABRIL 2019'!$H$1252+'[1]ABRIL 2019'!$H$1253+'[1]ABRIL 2019'!$H$1254+'[1]ABRIL 2019'!$H$1255+'[1]ABRIL 2019'!$H$1262</f>
        <v>16572476</v>
      </c>
      <c r="CR4" s="26"/>
      <c r="CS4" s="26"/>
      <c r="CT4" s="26"/>
      <c r="CU4" s="26"/>
      <c r="CV4" s="26"/>
      <c r="CW4" s="26">
        <f>+'[1]ABRIL 2019'!$H$1249+'[1]ABRIL 2019'!$H$1256+'[1]ABRIL 2019'!$H$1257+'[1]ABRIL 2019'!$H$1258+'[1]ABRIL 2019'!$H$1260+'[1]ABRIL 2019'!$H$1261</f>
        <v>24228550</v>
      </c>
      <c r="CX4" s="27">
        <f t="shared" ref="CX4:CX78" si="7">1-BZ4</f>
        <v>0.41712819999999995</v>
      </c>
      <c r="CY4" s="26">
        <f t="shared" ref="CY4:CY36" si="8">SUM(CZ4:DU4)</f>
        <v>29198974</v>
      </c>
      <c r="CZ4" s="26">
        <f t="shared" ref="CZ4:DO19" si="9">H4-CB4</f>
        <v>0</v>
      </c>
      <c r="DA4" s="26">
        <f t="shared" si="9"/>
        <v>0</v>
      </c>
      <c r="DB4" s="26">
        <f t="shared" si="9"/>
        <v>0</v>
      </c>
      <c r="DC4" s="26">
        <f t="shared" si="9"/>
        <v>0</v>
      </c>
      <c r="DD4" s="26">
        <f t="shared" si="9"/>
        <v>0</v>
      </c>
      <c r="DE4" s="26">
        <f t="shared" si="9"/>
        <v>0</v>
      </c>
      <c r="DF4" s="26">
        <f t="shared" si="9"/>
        <v>0</v>
      </c>
      <c r="DG4" s="26">
        <f t="shared" si="9"/>
        <v>0</v>
      </c>
      <c r="DH4" s="26">
        <f t="shared" si="9"/>
        <v>0</v>
      </c>
      <c r="DI4" s="26">
        <f t="shared" si="9"/>
        <v>0</v>
      </c>
      <c r="DJ4" s="26">
        <f t="shared" si="9"/>
        <v>0</v>
      </c>
      <c r="DK4" s="26">
        <f t="shared" si="9"/>
        <v>0</v>
      </c>
      <c r="DL4" s="26">
        <f t="shared" si="9"/>
        <v>0</v>
      </c>
      <c r="DM4" s="26">
        <f t="shared" si="9"/>
        <v>0</v>
      </c>
      <c r="DN4" s="26">
        <f t="shared" si="9"/>
        <v>0</v>
      </c>
      <c r="DO4" s="26">
        <f t="shared" si="9"/>
        <v>18427524</v>
      </c>
      <c r="DP4" s="26">
        <f t="shared" ref="DP4:DT36" si="10">X4-CR4</f>
        <v>0</v>
      </c>
      <c r="DQ4" s="26">
        <f t="shared" si="10"/>
        <v>0</v>
      </c>
      <c r="DR4" s="26">
        <f t="shared" si="10"/>
        <v>0</v>
      </c>
      <c r="DS4" s="26">
        <f t="shared" si="10"/>
        <v>0</v>
      </c>
      <c r="DT4" s="26"/>
      <c r="DU4" s="26">
        <f t="shared" ref="DU4:DU36" si="11">AC4-CW4</f>
        <v>10771450</v>
      </c>
      <c r="DW4" s="31">
        <f t="shared" ref="DW4:DW23" si="12">+G4</f>
        <v>70000000</v>
      </c>
      <c r="DX4" s="31">
        <f>+AE4+BC4</f>
        <v>70000000</v>
      </c>
      <c r="DY4" s="31">
        <f t="shared" ref="DY4:DY79" si="13">+CA4+CY4</f>
        <v>70000000</v>
      </c>
    </row>
    <row r="5" spans="1:129" ht="59.25" customHeight="1" x14ac:dyDescent="0.3">
      <c r="A5" s="32"/>
      <c r="B5" s="196"/>
      <c r="C5" s="23" t="s">
        <v>47</v>
      </c>
      <c r="D5" s="24" t="s">
        <v>48</v>
      </c>
      <c r="E5" s="48">
        <v>510</v>
      </c>
      <c r="F5" s="25" t="s">
        <v>49</v>
      </c>
      <c r="G5" s="26">
        <f t="shared" ref="G5:G68" si="14">SUM(H5:AC5)</f>
        <v>20000000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>
        <v>20000000</v>
      </c>
      <c r="X5" s="26"/>
      <c r="Y5" s="26"/>
      <c r="Z5" s="26"/>
      <c r="AA5" s="26"/>
      <c r="AB5" s="26"/>
      <c r="AC5" s="26"/>
      <c r="AD5" s="27">
        <f t="shared" si="0"/>
        <v>0.7</v>
      </c>
      <c r="AE5" s="26">
        <f t="shared" ref="AE5:AE14" si="15">SUM(AF5:BA5)</f>
        <v>14000000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>
        <f>+'[3]FEBRERO 2019'!$Y$891</f>
        <v>14000000</v>
      </c>
      <c r="AV5" s="26"/>
      <c r="AW5" s="26"/>
      <c r="AX5" s="26"/>
      <c r="AY5" s="26"/>
      <c r="AZ5" s="26"/>
      <c r="BA5" s="26"/>
      <c r="BB5" s="27">
        <f t="shared" ref="BB5:BB98" si="16">1-AD5</f>
        <v>0.30000000000000004</v>
      </c>
      <c r="BC5" s="26">
        <f t="shared" si="2"/>
        <v>6000000</v>
      </c>
      <c r="BD5" s="26">
        <f t="shared" si="3"/>
        <v>0</v>
      </c>
      <c r="BE5" s="26">
        <f t="shared" si="3"/>
        <v>0</v>
      </c>
      <c r="BF5" s="26">
        <f t="shared" si="3"/>
        <v>0</v>
      </c>
      <c r="BG5" s="26">
        <f t="shared" si="3"/>
        <v>0</v>
      </c>
      <c r="BH5" s="26">
        <f t="shared" si="3"/>
        <v>0</v>
      </c>
      <c r="BI5" s="26">
        <f t="shared" si="3"/>
        <v>0</v>
      </c>
      <c r="BJ5" s="26">
        <f t="shared" si="3"/>
        <v>0</v>
      </c>
      <c r="BK5" s="26">
        <f t="shared" si="3"/>
        <v>0</v>
      </c>
      <c r="BL5" s="26">
        <f t="shared" si="3"/>
        <v>0</v>
      </c>
      <c r="BM5" s="26">
        <f t="shared" si="3"/>
        <v>0</v>
      </c>
      <c r="BN5" s="26">
        <f t="shared" si="4"/>
        <v>0</v>
      </c>
      <c r="BO5" s="26">
        <f t="shared" si="4"/>
        <v>0</v>
      </c>
      <c r="BP5" s="26">
        <f t="shared" si="4"/>
        <v>0</v>
      </c>
      <c r="BQ5" s="26">
        <f t="shared" si="4"/>
        <v>0</v>
      </c>
      <c r="BR5" s="26">
        <f t="shared" si="4"/>
        <v>0</v>
      </c>
      <c r="BS5" s="26">
        <f t="shared" si="4"/>
        <v>6000000</v>
      </c>
      <c r="BT5" s="26">
        <f t="shared" si="4"/>
        <v>0</v>
      </c>
      <c r="BU5" s="26">
        <f t="shared" si="4"/>
        <v>0</v>
      </c>
      <c r="BV5" s="26">
        <f t="shared" si="4"/>
        <v>0</v>
      </c>
      <c r="BW5" s="26">
        <f t="shared" si="4"/>
        <v>0</v>
      </c>
      <c r="BX5" s="26"/>
      <c r="BY5" s="26">
        <f t="shared" si="5"/>
        <v>0</v>
      </c>
      <c r="BZ5" s="27">
        <f>+CA5/G5</f>
        <v>0.5</v>
      </c>
      <c r="CA5" s="26">
        <f t="shared" si="6"/>
        <v>10000000</v>
      </c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>
        <f>+'[4]MARZO 2019'!$H$1055</f>
        <v>10000000</v>
      </c>
      <c r="CR5" s="26"/>
      <c r="CS5" s="26"/>
      <c r="CT5" s="26"/>
      <c r="CU5" s="26"/>
      <c r="CV5" s="26"/>
      <c r="CW5" s="26"/>
      <c r="CX5" s="27">
        <f t="shared" si="7"/>
        <v>0.5</v>
      </c>
      <c r="CY5" s="26">
        <f t="shared" si="8"/>
        <v>10000000</v>
      </c>
      <c r="CZ5" s="26">
        <f t="shared" si="9"/>
        <v>0</v>
      </c>
      <c r="DA5" s="26">
        <f t="shared" si="9"/>
        <v>0</v>
      </c>
      <c r="DB5" s="26">
        <f t="shared" si="9"/>
        <v>0</v>
      </c>
      <c r="DC5" s="26">
        <f t="shared" si="9"/>
        <v>0</v>
      </c>
      <c r="DD5" s="26">
        <f t="shared" si="9"/>
        <v>0</v>
      </c>
      <c r="DE5" s="26">
        <f t="shared" si="9"/>
        <v>0</v>
      </c>
      <c r="DF5" s="26">
        <f t="shared" si="9"/>
        <v>0</v>
      </c>
      <c r="DG5" s="26">
        <f t="shared" si="9"/>
        <v>0</v>
      </c>
      <c r="DH5" s="26">
        <f t="shared" si="9"/>
        <v>0</v>
      </c>
      <c r="DI5" s="26">
        <f t="shared" si="9"/>
        <v>0</v>
      </c>
      <c r="DJ5" s="26">
        <f t="shared" si="9"/>
        <v>0</v>
      </c>
      <c r="DK5" s="26">
        <f t="shared" si="9"/>
        <v>0</v>
      </c>
      <c r="DL5" s="26">
        <f t="shared" si="9"/>
        <v>0</v>
      </c>
      <c r="DM5" s="26">
        <f t="shared" si="9"/>
        <v>0</v>
      </c>
      <c r="DN5" s="26">
        <f t="shared" si="9"/>
        <v>0</v>
      </c>
      <c r="DO5" s="26">
        <f t="shared" si="9"/>
        <v>10000000</v>
      </c>
      <c r="DP5" s="26">
        <f t="shared" si="10"/>
        <v>0</v>
      </c>
      <c r="DQ5" s="26">
        <f t="shared" si="10"/>
        <v>0</v>
      </c>
      <c r="DR5" s="26">
        <f t="shared" si="10"/>
        <v>0</v>
      </c>
      <c r="DS5" s="26">
        <f t="shared" si="10"/>
        <v>0</v>
      </c>
      <c r="DT5" s="26"/>
      <c r="DU5" s="26">
        <f t="shared" si="11"/>
        <v>0</v>
      </c>
      <c r="DW5" s="31">
        <f t="shared" si="12"/>
        <v>20000000</v>
      </c>
      <c r="DX5" s="31">
        <f t="shared" ref="DX5:DX30" si="17">+AE5+BC5</f>
        <v>20000000</v>
      </c>
      <c r="DY5" s="31">
        <f t="shared" si="13"/>
        <v>20000000</v>
      </c>
    </row>
    <row r="6" spans="1:129" ht="30.6" customHeight="1" x14ac:dyDescent="0.3">
      <c r="A6" s="32"/>
      <c r="B6" s="196"/>
      <c r="C6" s="23" t="s">
        <v>50</v>
      </c>
      <c r="D6" s="24" t="s">
        <v>51</v>
      </c>
      <c r="E6" s="48">
        <v>510</v>
      </c>
      <c r="F6" s="25" t="s">
        <v>52</v>
      </c>
      <c r="G6" s="26">
        <f t="shared" si="14"/>
        <v>25000000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>
        <v>25000000</v>
      </c>
      <c r="X6" s="26"/>
      <c r="Y6" s="26"/>
      <c r="Z6" s="26"/>
      <c r="AA6" s="26"/>
      <c r="AB6" s="26"/>
      <c r="AC6" s="26"/>
      <c r="AD6" s="27">
        <f t="shared" si="0"/>
        <v>6.985392E-2</v>
      </c>
      <c r="AE6" s="26">
        <f t="shared" si="15"/>
        <v>1746348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>
        <f>+'[2]MAYO 2019'!$Y$1557</f>
        <v>1746348</v>
      </c>
      <c r="AV6" s="26"/>
      <c r="AW6" s="26"/>
      <c r="AX6" s="26"/>
      <c r="AY6" s="26"/>
      <c r="AZ6" s="26"/>
      <c r="BA6" s="26"/>
      <c r="BB6" s="27">
        <f t="shared" si="16"/>
        <v>0.93014607999999999</v>
      </c>
      <c r="BC6" s="26">
        <f t="shared" si="2"/>
        <v>23253652</v>
      </c>
      <c r="BD6" s="26">
        <f t="shared" si="3"/>
        <v>0</v>
      </c>
      <c r="BE6" s="26">
        <f t="shared" si="3"/>
        <v>0</v>
      </c>
      <c r="BF6" s="26">
        <f t="shared" si="3"/>
        <v>0</v>
      </c>
      <c r="BG6" s="26">
        <f t="shared" si="3"/>
        <v>0</v>
      </c>
      <c r="BH6" s="26">
        <f t="shared" si="3"/>
        <v>0</v>
      </c>
      <c r="BI6" s="26">
        <f t="shared" si="3"/>
        <v>0</v>
      </c>
      <c r="BJ6" s="26">
        <f t="shared" si="3"/>
        <v>0</v>
      </c>
      <c r="BK6" s="26">
        <f t="shared" si="3"/>
        <v>0</v>
      </c>
      <c r="BL6" s="26">
        <f t="shared" si="3"/>
        <v>0</v>
      </c>
      <c r="BM6" s="26">
        <f t="shared" si="3"/>
        <v>0</v>
      </c>
      <c r="BN6" s="26">
        <f t="shared" si="4"/>
        <v>0</v>
      </c>
      <c r="BO6" s="26">
        <f t="shared" si="4"/>
        <v>0</v>
      </c>
      <c r="BP6" s="26">
        <f t="shared" si="4"/>
        <v>0</v>
      </c>
      <c r="BQ6" s="26">
        <f t="shared" si="4"/>
        <v>0</v>
      </c>
      <c r="BR6" s="26">
        <f t="shared" si="4"/>
        <v>0</v>
      </c>
      <c r="BS6" s="26">
        <f t="shared" si="4"/>
        <v>23253652</v>
      </c>
      <c r="BT6" s="26">
        <f t="shared" si="4"/>
        <v>0</v>
      </c>
      <c r="BU6" s="26">
        <f t="shared" si="4"/>
        <v>0</v>
      </c>
      <c r="BV6" s="26">
        <f t="shared" si="4"/>
        <v>0</v>
      </c>
      <c r="BW6" s="26">
        <f t="shared" si="4"/>
        <v>0</v>
      </c>
      <c r="BX6" s="26"/>
      <c r="BY6" s="26">
        <f t="shared" si="5"/>
        <v>0</v>
      </c>
      <c r="BZ6" s="27">
        <f>+CA6/G6</f>
        <v>6.985392E-2</v>
      </c>
      <c r="CA6" s="26">
        <f t="shared" si="6"/>
        <v>1746348</v>
      </c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>
        <f>+'[2]MAYO 2019'!$H$1555</f>
        <v>1746348</v>
      </c>
      <c r="CR6" s="26"/>
      <c r="CS6" s="26"/>
      <c r="CT6" s="26"/>
      <c r="CU6" s="26"/>
      <c r="CV6" s="26"/>
      <c r="CW6" s="26"/>
      <c r="CX6" s="27">
        <f t="shared" si="7"/>
        <v>0.93014607999999999</v>
      </c>
      <c r="CY6" s="26">
        <f t="shared" si="8"/>
        <v>23253652</v>
      </c>
      <c r="CZ6" s="26">
        <f t="shared" si="9"/>
        <v>0</v>
      </c>
      <c r="DA6" s="26">
        <f t="shared" si="9"/>
        <v>0</v>
      </c>
      <c r="DB6" s="26">
        <f t="shared" si="9"/>
        <v>0</v>
      </c>
      <c r="DC6" s="26">
        <f t="shared" si="9"/>
        <v>0</v>
      </c>
      <c r="DD6" s="26">
        <f t="shared" si="9"/>
        <v>0</v>
      </c>
      <c r="DE6" s="26">
        <f t="shared" si="9"/>
        <v>0</v>
      </c>
      <c r="DF6" s="26">
        <f t="shared" si="9"/>
        <v>0</v>
      </c>
      <c r="DG6" s="26">
        <f t="shared" si="9"/>
        <v>0</v>
      </c>
      <c r="DH6" s="26">
        <f t="shared" si="9"/>
        <v>0</v>
      </c>
      <c r="DI6" s="26">
        <f t="shared" si="9"/>
        <v>0</v>
      </c>
      <c r="DJ6" s="26">
        <f t="shared" si="9"/>
        <v>0</v>
      </c>
      <c r="DK6" s="26">
        <f t="shared" si="9"/>
        <v>0</v>
      </c>
      <c r="DL6" s="26">
        <f t="shared" si="9"/>
        <v>0</v>
      </c>
      <c r="DM6" s="26">
        <f t="shared" si="9"/>
        <v>0</v>
      </c>
      <c r="DN6" s="26">
        <f t="shared" si="9"/>
        <v>0</v>
      </c>
      <c r="DO6" s="26">
        <f t="shared" si="9"/>
        <v>23253652</v>
      </c>
      <c r="DP6" s="26">
        <f t="shared" si="10"/>
        <v>0</v>
      </c>
      <c r="DQ6" s="26">
        <f t="shared" si="10"/>
        <v>0</v>
      </c>
      <c r="DR6" s="26">
        <f t="shared" si="10"/>
        <v>0</v>
      </c>
      <c r="DS6" s="26">
        <f t="shared" si="10"/>
        <v>0</v>
      </c>
      <c r="DT6" s="26"/>
      <c r="DU6" s="26">
        <f t="shared" si="11"/>
        <v>0</v>
      </c>
      <c r="DW6" s="31">
        <f t="shared" si="12"/>
        <v>25000000</v>
      </c>
      <c r="DX6" s="31">
        <f t="shared" si="17"/>
        <v>25000000</v>
      </c>
      <c r="DY6" s="31">
        <f t="shared" si="13"/>
        <v>25000000</v>
      </c>
    </row>
    <row r="7" spans="1:129" ht="57.6" customHeight="1" x14ac:dyDescent="0.3">
      <c r="A7" s="32"/>
      <c r="B7" s="196"/>
      <c r="C7" s="23" t="s">
        <v>53</v>
      </c>
      <c r="D7" s="33" t="s">
        <v>54</v>
      </c>
      <c r="E7" s="48">
        <v>510</v>
      </c>
      <c r="F7" s="25" t="s">
        <v>52</v>
      </c>
      <c r="G7" s="26">
        <f t="shared" si="14"/>
        <v>6000000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>
        <v>6000000</v>
      </c>
      <c r="X7" s="26"/>
      <c r="Y7" s="26"/>
      <c r="Z7" s="26"/>
      <c r="AA7" s="26"/>
      <c r="AB7" s="26"/>
      <c r="AC7" s="26"/>
      <c r="AD7" s="27">
        <f t="shared" si="0"/>
        <v>0.66666666666666663</v>
      </c>
      <c r="AE7" s="26">
        <f t="shared" si="15"/>
        <v>4000000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>
        <f>+'[1]ABRIL 2019'!$Y$1285</f>
        <v>4000000</v>
      </c>
      <c r="AV7" s="26"/>
      <c r="AW7" s="26"/>
      <c r="AX7" s="26"/>
      <c r="AY7" s="26"/>
      <c r="AZ7" s="26"/>
      <c r="BA7" s="26"/>
      <c r="BB7" s="27">
        <f t="shared" si="16"/>
        <v>0.33333333333333337</v>
      </c>
      <c r="BC7" s="26">
        <f t="shared" si="2"/>
        <v>2000000</v>
      </c>
      <c r="BD7" s="26">
        <f t="shared" si="3"/>
        <v>0</v>
      </c>
      <c r="BE7" s="26">
        <f t="shared" si="3"/>
        <v>0</v>
      </c>
      <c r="BF7" s="26">
        <f t="shared" si="3"/>
        <v>0</v>
      </c>
      <c r="BG7" s="26">
        <f t="shared" si="3"/>
        <v>0</v>
      </c>
      <c r="BH7" s="26">
        <f t="shared" si="3"/>
        <v>0</v>
      </c>
      <c r="BI7" s="26">
        <f t="shared" si="3"/>
        <v>0</v>
      </c>
      <c r="BJ7" s="26">
        <f t="shared" si="3"/>
        <v>0</v>
      </c>
      <c r="BK7" s="26">
        <f t="shared" si="3"/>
        <v>0</v>
      </c>
      <c r="BL7" s="26">
        <f t="shared" si="3"/>
        <v>0</v>
      </c>
      <c r="BM7" s="26">
        <f t="shared" si="3"/>
        <v>0</v>
      </c>
      <c r="BN7" s="26">
        <f t="shared" si="4"/>
        <v>0</v>
      </c>
      <c r="BO7" s="26">
        <f t="shared" si="4"/>
        <v>0</v>
      </c>
      <c r="BP7" s="26">
        <f t="shared" si="4"/>
        <v>0</v>
      </c>
      <c r="BQ7" s="26">
        <f t="shared" si="4"/>
        <v>0</v>
      </c>
      <c r="BR7" s="26">
        <f t="shared" si="4"/>
        <v>0</v>
      </c>
      <c r="BS7" s="26">
        <f t="shared" si="4"/>
        <v>2000000</v>
      </c>
      <c r="BT7" s="26">
        <f t="shared" si="4"/>
        <v>0</v>
      </c>
      <c r="BU7" s="26">
        <f t="shared" si="4"/>
        <v>0</v>
      </c>
      <c r="BV7" s="26">
        <f t="shared" si="4"/>
        <v>0</v>
      </c>
      <c r="BW7" s="26">
        <f t="shared" si="4"/>
        <v>0</v>
      </c>
      <c r="BX7" s="26"/>
      <c r="BY7" s="26">
        <f t="shared" si="5"/>
        <v>0</v>
      </c>
      <c r="BZ7" s="27">
        <f t="shared" ref="BZ7:BZ13" si="18">+CA7/G7</f>
        <v>0.66666666666666663</v>
      </c>
      <c r="CA7" s="26">
        <f t="shared" si="6"/>
        <v>4000000</v>
      </c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>
        <v>4000000</v>
      </c>
      <c r="CR7" s="26"/>
      <c r="CS7" s="26"/>
      <c r="CT7" s="26"/>
      <c r="CU7" s="26"/>
      <c r="CV7" s="26"/>
      <c r="CW7" s="26"/>
      <c r="CX7" s="27">
        <f t="shared" si="7"/>
        <v>0.33333333333333337</v>
      </c>
      <c r="CY7" s="26">
        <f t="shared" si="8"/>
        <v>2000000</v>
      </c>
      <c r="CZ7" s="26">
        <f t="shared" si="9"/>
        <v>0</v>
      </c>
      <c r="DA7" s="26">
        <f t="shared" si="9"/>
        <v>0</v>
      </c>
      <c r="DB7" s="26">
        <f t="shared" si="9"/>
        <v>0</v>
      </c>
      <c r="DC7" s="26">
        <f t="shared" si="9"/>
        <v>0</v>
      </c>
      <c r="DD7" s="26">
        <f t="shared" si="9"/>
        <v>0</v>
      </c>
      <c r="DE7" s="26">
        <f t="shared" si="9"/>
        <v>0</v>
      </c>
      <c r="DF7" s="26">
        <f t="shared" si="9"/>
        <v>0</v>
      </c>
      <c r="DG7" s="26">
        <f t="shared" si="9"/>
        <v>0</v>
      </c>
      <c r="DH7" s="26">
        <f t="shared" si="9"/>
        <v>0</v>
      </c>
      <c r="DI7" s="26">
        <f t="shared" si="9"/>
        <v>0</v>
      </c>
      <c r="DJ7" s="26">
        <f t="shared" si="9"/>
        <v>0</v>
      </c>
      <c r="DK7" s="26">
        <f t="shared" si="9"/>
        <v>0</v>
      </c>
      <c r="DL7" s="26">
        <f t="shared" si="9"/>
        <v>0</v>
      </c>
      <c r="DM7" s="26">
        <f t="shared" si="9"/>
        <v>0</v>
      </c>
      <c r="DN7" s="26">
        <f t="shared" si="9"/>
        <v>0</v>
      </c>
      <c r="DO7" s="26">
        <f t="shared" si="9"/>
        <v>2000000</v>
      </c>
      <c r="DP7" s="26">
        <f t="shared" si="10"/>
        <v>0</v>
      </c>
      <c r="DQ7" s="26">
        <f t="shared" si="10"/>
        <v>0</v>
      </c>
      <c r="DR7" s="26">
        <f t="shared" si="10"/>
        <v>0</v>
      </c>
      <c r="DS7" s="26">
        <f t="shared" si="10"/>
        <v>0</v>
      </c>
      <c r="DT7" s="26"/>
      <c r="DU7" s="26">
        <f t="shared" si="11"/>
        <v>0</v>
      </c>
      <c r="DW7" s="31">
        <f t="shared" si="12"/>
        <v>6000000</v>
      </c>
      <c r="DX7" s="31">
        <f t="shared" si="17"/>
        <v>6000000</v>
      </c>
      <c r="DY7" s="31">
        <f t="shared" si="13"/>
        <v>6000000</v>
      </c>
    </row>
    <row r="8" spans="1:129" ht="45" customHeight="1" x14ac:dyDescent="0.3">
      <c r="A8" s="32"/>
      <c r="B8" s="196"/>
      <c r="C8" s="23" t="s">
        <v>55</v>
      </c>
      <c r="D8" s="33" t="s">
        <v>56</v>
      </c>
      <c r="E8" s="48">
        <v>510</v>
      </c>
      <c r="F8" s="25" t="s">
        <v>52</v>
      </c>
      <c r="G8" s="26">
        <f t="shared" si="14"/>
        <v>30000000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>
        <v>30000000</v>
      </c>
      <c r="X8" s="26"/>
      <c r="Y8" s="26"/>
      <c r="Z8" s="26"/>
      <c r="AA8" s="26"/>
      <c r="AB8" s="26"/>
      <c r="AC8" s="26"/>
      <c r="AD8" s="27">
        <f t="shared" si="0"/>
        <v>0.67111146666666666</v>
      </c>
      <c r="AE8" s="26">
        <f t="shared" si="15"/>
        <v>20133344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>
        <f>+'[5]ENERO 2019'!$Y$783</f>
        <v>20133344</v>
      </c>
      <c r="AV8" s="26"/>
      <c r="AW8" s="26"/>
      <c r="AX8" s="26"/>
      <c r="AY8" s="26"/>
      <c r="AZ8" s="26"/>
      <c r="BA8" s="26"/>
      <c r="BB8" s="27">
        <f t="shared" si="16"/>
        <v>0.32888853333333334</v>
      </c>
      <c r="BC8" s="26">
        <f t="shared" si="2"/>
        <v>9866656</v>
      </c>
      <c r="BD8" s="26">
        <f t="shared" si="3"/>
        <v>0</v>
      </c>
      <c r="BE8" s="26">
        <f t="shared" si="3"/>
        <v>0</v>
      </c>
      <c r="BF8" s="26">
        <f t="shared" si="3"/>
        <v>0</v>
      </c>
      <c r="BG8" s="26">
        <f t="shared" si="3"/>
        <v>0</v>
      </c>
      <c r="BH8" s="26">
        <f t="shared" si="3"/>
        <v>0</v>
      </c>
      <c r="BI8" s="26">
        <f t="shared" si="3"/>
        <v>0</v>
      </c>
      <c r="BJ8" s="26">
        <f t="shared" si="3"/>
        <v>0</v>
      </c>
      <c r="BK8" s="26">
        <f t="shared" si="3"/>
        <v>0</v>
      </c>
      <c r="BL8" s="26">
        <f t="shared" si="3"/>
        <v>0</v>
      </c>
      <c r="BM8" s="26">
        <f t="shared" si="3"/>
        <v>0</v>
      </c>
      <c r="BN8" s="26">
        <f t="shared" si="4"/>
        <v>0</v>
      </c>
      <c r="BO8" s="26">
        <f t="shared" si="4"/>
        <v>0</v>
      </c>
      <c r="BP8" s="26">
        <f t="shared" si="4"/>
        <v>0</v>
      </c>
      <c r="BQ8" s="26">
        <f t="shared" si="4"/>
        <v>0</v>
      </c>
      <c r="BR8" s="26">
        <f t="shared" si="4"/>
        <v>0</v>
      </c>
      <c r="BS8" s="26">
        <f t="shared" si="4"/>
        <v>9866656</v>
      </c>
      <c r="BT8" s="26">
        <f t="shared" si="4"/>
        <v>0</v>
      </c>
      <c r="BU8" s="26">
        <f t="shared" si="4"/>
        <v>0</v>
      </c>
      <c r="BV8" s="26">
        <f t="shared" si="4"/>
        <v>0</v>
      </c>
      <c r="BW8" s="26">
        <f t="shared" si="4"/>
        <v>0</v>
      </c>
      <c r="BX8" s="26"/>
      <c r="BY8" s="26">
        <f t="shared" si="5"/>
        <v>0</v>
      </c>
      <c r="BZ8" s="27">
        <f t="shared" si="18"/>
        <v>0.33333333333333331</v>
      </c>
      <c r="CA8" s="26">
        <f t="shared" si="6"/>
        <v>10000000</v>
      </c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>
        <f>+'[5]ENERO 2019'!$H$784</f>
        <v>10000000</v>
      </c>
      <c r="CR8" s="26"/>
      <c r="CS8" s="26"/>
      <c r="CT8" s="26"/>
      <c r="CU8" s="26"/>
      <c r="CV8" s="26"/>
      <c r="CW8" s="26"/>
      <c r="CX8" s="27">
        <f t="shared" si="7"/>
        <v>0.66666666666666674</v>
      </c>
      <c r="CY8" s="26">
        <f t="shared" si="8"/>
        <v>20000000</v>
      </c>
      <c r="CZ8" s="26">
        <f t="shared" si="9"/>
        <v>0</v>
      </c>
      <c r="DA8" s="26">
        <f t="shared" si="9"/>
        <v>0</v>
      </c>
      <c r="DB8" s="26">
        <f t="shared" si="9"/>
        <v>0</v>
      </c>
      <c r="DC8" s="26">
        <f t="shared" si="9"/>
        <v>0</v>
      </c>
      <c r="DD8" s="26">
        <f t="shared" si="9"/>
        <v>0</v>
      </c>
      <c r="DE8" s="26">
        <f t="shared" si="9"/>
        <v>0</v>
      </c>
      <c r="DF8" s="26">
        <f t="shared" si="9"/>
        <v>0</v>
      </c>
      <c r="DG8" s="26">
        <f t="shared" si="9"/>
        <v>0</v>
      </c>
      <c r="DH8" s="26">
        <f t="shared" si="9"/>
        <v>0</v>
      </c>
      <c r="DI8" s="26">
        <f t="shared" si="9"/>
        <v>0</v>
      </c>
      <c r="DJ8" s="26">
        <f t="shared" si="9"/>
        <v>0</v>
      </c>
      <c r="DK8" s="26">
        <f t="shared" si="9"/>
        <v>0</v>
      </c>
      <c r="DL8" s="26">
        <f t="shared" si="9"/>
        <v>0</v>
      </c>
      <c r="DM8" s="26">
        <f t="shared" si="9"/>
        <v>0</v>
      </c>
      <c r="DN8" s="26">
        <f t="shared" si="9"/>
        <v>0</v>
      </c>
      <c r="DO8" s="26">
        <f t="shared" si="9"/>
        <v>20000000</v>
      </c>
      <c r="DP8" s="26">
        <f t="shared" si="10"/>
        <v>0</v>
      </c>
      <c r="DQ8" s="26">
        <f t="shared" si="10"/>
        <v>0</v>
      </c>
      <c r="DR8" s="26">
        <f t="shared" si="10"/>
        <v>0</v>
      </c>
      <c r="DS8" s="26">
        <f t="shared" si="10"/>
        <v>0</v>
      </c>
      <c r="DT8" s="26"/>
      <c r="DU8" s="26">
        <f t="shared" si="11"/>
        <v>0</v>
      </c>
      <c r="DW8" s="31">
        <f t="shared" si="12"/>
        <v>30000000</v>
      </c>
      <c r="DX8" s="31">
        <f t="shared" si="17"/>
        <v>30000000</v>
      </c>
      <c r="DY8" s="31">
        <f t="shared" si="13"/>
        <v>30000000</v>
      </c>
    </row>
    <row r="9" spans="1:129" ht="27.6" customHeight="1" x14ac:dyDescent="0.3">
      <c r="A9" s="32"/>
      <c r="B9" s="197"/>
      <c r="C9" s="23" t="s">
        <v>57</v>
      </c>
      <c r="D9" s="33" t="s">
        <v>58</v>
      </c>
      <c r="E9" s="48">
        <v>510</v>
      </c>
      <c r="F9" s="25" t="s">
        <v>52</v>
      </c>
      <c r="G9" s="26">
        <f t="shared" si="14"/>
        <v>5000000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>
        <v>5000000</v>
      </c>
      <c r="X9" s="26"/>
      <c r="Y9" s="26"/>
      <c r="Z9" s="26"/>
      <c r="AA9" s="26"/>
      <c r="AB9" s="26"/>
      <c r="AC9" s="26"/>
      <c r="AD9" s="27">
        <f t="shared" si="0"/>
        <v>1</v>
      </c>
      <c r="AE9" s="26">
        <f t="shared" si="15"/>
        <v>5000000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>
        <f>+'[2]MAYO 2019'!$Y$1585</f>
        <v>5000000</v>
      </c>
      <c r="AV9" s="26"/>
      <c r="AW9" s="26"/>
      <c r="AX9" s="26"/>
      <c r="AY9" s="26"/>
      <c r="AZ9" s="26"/>
      <c r="BA9" s="26"/>
      <c r="BB9" s="27">
        <f t="shared" si="16"/>
        <v>0</v>
      </c>
      <c r="BC9" s="26">
        <f t="shared" si="2"/>
        <v>0</v>
      </c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>
        <f t="shared" si="4"/>
        <v>0</v>
      </c>
      <c r="BT9" s="26">
        <f t="shared" si="4"/>
        <v>0</v>
      </c>
      <c r="BU9" s="26"/>
      <c r="BV9" s="26"/>
      <c r="BW9" s="26"/>
      <c r="BX9" s="26"/>
      <c r="BY9" s="26"/>
      <c r="BZ9" s="27">
        <f t="shared" si="18"/>
        <v>0.68026660000000005</v>
      </c>
      <c r="CA9" s="26">
        <f t="shared" si="6"/>
        <v>3401333</v>
      </c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>
        <f>+'[2]MAYO 2019'!$H$1583</f>
        <v>3401333</v>
      </c>
      <c r="CR9" s="26"/>
      <c r="CS9" s="26"/>
      <c r="CT9" s="26"/>
      <c r="CU9" s="26"/>
      <c r="CV9" s="26"/>
      <c r="CW9" s="26"/>
      <c r="CX9" s="27">
        <f t="shared" si="7"/>
        <v>0.31973339999999995</v>
      </c>
      <c r="CY9" s="26">
        <f t="shared" si="8"/>
        <v>1598667</v>
      </c>
      <c r="CZ9" s="26">
        <f t="shared" si="9"/>
        <v>0</v>
      </c>
      <c r="DA9" s="26">
        <f t="shared" si="9"/>
        <v>0</v>
      </c>
      <c r="DB9" s="26">
        <f t="shared" si="9"/>
        <v>0</v>
      </c>
      <c r="DC9" s="26">
        <f t="shared" si="9"/>
        <v>0</v>
      </c>
      <c r="DD9" s="26">
        <f t="shared" si="9"/>
        <v>0</v>
      </c>
      <c r="DE9" s="26">
        <f t="shared" si="9"/>
        <v>0</v>
      </c>
      <c r="DF9" s="26">
        <f t="shared" si="9"/>
        <v>0</v>
      </c>
      <c r="DG9" s="26">
        <f t="shared" si="9"/>
        <v>0</v>
      </c>
      <c r="DH9" s="26">
        <f t="shared" si="9"/>
        <v>0</v>
      </c>
      <c r="DI9" s="26">
        <f t="shared" si="9"/>
        <v>0</v>
      </c>
      <c r="DJ9" s="26">
        <f t="shared" si="9"/>
        <v>0</v>
      </c>
      <c r="DK9" s="26">
        <f t="shared" si="9"/>
        <v>0</v>
      </c>
      <c r="DL9" s="26">
        <f t="shared" si="9"/>
        <v>0</v>
      </c>
      <c r="DM9" s="26">
        <f t="shared" si="9"/>
        <v>0</v>
      </c>
      <c r="DN9" s="26">
        <f t="shared" si="9"/>
        <v>0</v>
      </c>
      <c r="DO9" s="26">
        <f t="shared" si="9"/>
        <v>1598667</v>
      </c>
      <c r="DP9" s="26">
        <f t="shared" si="10"/>
        <v>0</v>
      </c>
      <c r="DQ9" s="26">
        <f t="shared" si="10"/>
        <v>0</v>
      </c>
      <c r="DR9" s="26">
        <f t="shared" si="10"/>
        <v>0</v>
      </c>
      <c r="DS9" s="26">
        <f t="shared" si="10"/>
        <v>0</v>
      </c>
      <c r="DT9" s="26"/>
      <c r="DU9" s="26">
        <f t="shared" si="11"/>
        <v>0</v>
      </c>
      <c r="DW9" s="31">
        <f t="shared" si="12"/>
        <v>5000000</v>
      </c>
      <c r="DX9" s="31">
        <f t="shared" si="17"/>
        <v>5000000</v>
      </c>
      <c r="DY9" s="31">
        <f t="shared" si="13"/>
        <v>5000000</v>
      </c>
    </row>
    <row r="10" spans="1:129" ht="51.75" customHeight="1" x14ac:dyDescent="0.3">
      <c r="A10" s="32"/>
      <c r="B10" s="189" t="s">
        <v>59</v>
      </c>
      <c r="C10" s="23" t="s">
        <v>60</v>
      </c>
      <c r="D10" s="24" t="s">
        <v>61</v>
      </c>
      <c r="E10" s="48">
        <v>510</v>
      </c>
      <c r="F10" s="25" t="s">
        <v>62</v>
      </c>
      <c r="G10" s="26">
        <f t="shared" si="14"/>
        <v>91000000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>
        <v>16000000</v>
      </c>
      <c r="X10" s="26"/>
      <c r="Y10" s="26"/>
      <c r="Z10" s="26"/>
      <c r="AA10" s="26"/>
      <c r="AB10" s="26"/>
      <c r="AC10" s="26">
        <f>45000000+25000000+5000000</f>
        <v>75000000</v>
      </c>
      <c r="AD10" s="27">
        <f t="shared" si="0"/>
        <v>9.1542571428571431E-2</v>
      </c>
      <c r="AE10" s="26">
        <f t="shared" si="15"/>
        <v>8330374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>
        <f>+'[2]MAYO 2019'!$AF$1594</f>
        <v>8330374</v>
      </c>
      <c r="BB10" s="27">
        <f t="shared" si="16"/>
        <v>0.90845742857142853</v>
      </c>
      <c r="BC10" s="26">
        <f t="shared" si="2"/>
        <v>82669626</v>
      </c>
      <c r="BD10" s="26">
        <f t="shared" ref="BD10:BS26" si="19">H10-AF10</f>
        <v>0</v>
      </c>
      <c r="BE10" s="26">
        <f t="shared" si="19"/>
        <v>0</v>
      </c>
      <c r="BF10" s="26">
        <f t="shared" si="19"/>
        <v>0</v>
      </c>
      <c r="BG10" s="26">
        <f t="shared" si="19"/>
        <v>0</v>
      </c>
      <c r="BH10" s="26">
        <f t="shared" si="19"/>
        <v>0</v>
      </c>
      <c r="BI10" s="26">
        <f t="shared" si="19"/>
        <v>0</v>
      </c>
      <c r="BJ10" s="26">
        <f t="shared" si="19"/>
        <v>0</v>
      </c>
      <c r="BK10" s="26">
        <f t="shared" si="19"/>
        <v>0</v>
      </c>
      <c r="BL10" s="26">
        <f t="shared" si="19"/>
        <v>0</v>
      </c>
      <c r="BM10" s="26">
        <f t="shared" si="19"/>
        <v>0</v>
      </c>
      <c r="BN10" s="26">
        <f t="shared" si="19"/>
        <v>0</v>
      </c>
      <c r="BO10" s="26">
        <f t="shared" si="19"/>
        <v>0</v>
      </c>
      <c r="BP10" s="26">
        <f t="shared" si="19"/>
        <v>0</v>
      </c>
      <c r="BQ10" s="26">
        <f t="shared" si="19"/>
        <v>0</v>
      </c>
      <c r="BR10" s="26">
        <f t="shared" si="19"/>
        <v>0</v>
      </c>
      <c r="BS10" s="26">
        <f t="shared" si="4"/>
        <v>16000000</v>
      </c>
      <c r="BT10" s="26">
        <f t="shared" si="4"/>
        <v>0</v>
      </c>
      <c r="BU10" s="26">
        <f t="shared" si="4"/>
        <v>0</v>
      </c>
      <c r="BV10" s="26">
        <f t="shared" si="4"/>
        <v>0</v>
      </c>
      <c r="BW10" s="26">
        <f t="shared" si="4"/>
        <v>0</v>
      </c>
      <c r="BX10" s="26">
        <f t="shared" si="4"/>
        <v>0</v>
      </c>
      <c r="BY10" s="26">
        <f t="shared" si="5"/>
        <v>66669626</v>
      </c>
      <c r="BZ10" s="27">
        <f t="shared" si="18"/>
        <v>6.9564516483516484E-2</v>
      </c>
      <c r="CA10" s="26">
        <f t="shared" si="6"/>
        <v>6330371</v>
      </c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>
        <f>+'[2]MAYO 2019'!$H$1592</f>
        <v>6330371</v>
      </c>
      <c r="CX10" s="27">
        <f t="shared" si="7"/>
        <v>0.93043548351648353</v>
      </c>
      <c r="CY10" s="26">
        <f t="shared" si="8"/>
        <v>84669629</v>
      </c>
      <c r="CZ10" s="26">
        <f t="shared" si="9"/>
        <v>0</v>
      </c>
      <c r="DA10" s="26">
        <f t="shared" si="9"/>
        <v>0</v>
      </c>
      <c r="DB10" s="26">
        <f t="shared" si="9"/>
        <v>0</v>
      </c>
      <c r="DC10" s="26">
        <f t="shared" si="9"/>
        <v>0</v>
      </c>
      <c r="DD10" s="26">
        <f t="shared" si="9"/>
        <v>0</v>
      </c>
      <c r="DE10" s="26">
        <f t="shared" si="9"/>
        <v>0</v>
      </c>
      <c r="DF10" s="26">
        <f t="shared" si="9"/>
        <v>0</v>
      </c>
      <c r="DG10" s="26">
        <f t="shared" si="9"/>
        <v>0</v>
      </c>
      <c r="DH10" s="26">
        <f t="shared" si="9"/>
        <v>0</v>
      </c>
      <c r="DI10" s="26">
        <f t="shared" si="9"/>
        <v>0</v>
      </c>
      <c r="DJ10" s="26">
        <f t="shared" si="9"/>
        <v>0</v>
      </c>
      <c r="DK10" s="26">
        <f t="shared" si="9"/>
        <v>0</v>
      </c>
      <c r="DL10" s="26">
        <f t="shared" si="9"/>
        <v>0</v>
      </c>
      <c r="DM10" s="26">
        <f t="shared" si="9"/>
        <v>0</v>
      </c>
      <c r="DN10" s="26">
        <f t="shared" si="9"/>
        <v>0</v>
      </c>
      <c r="DO10" s="26">
        <f t="shared" si="9"/>
        <v>16000000</v>
      </c>
      <c r="DP10" s="26">
        <f t="shared" si="10"/>
        <v>0</v>
      </c>
      <c r="DQ10" s="26">
        <f t="shared" si="10"/>
        <v>0</v>
      </c>
      <c r="DR10" s="26">
        <f t="shared" si="10"/>
        <v>0</v>
      </c>
      <c r="DS10" s="26">
        <f t="shared" si="10"/>
        <v>0</v>
      </c>
      <c r="DT10" s="26">
        <f t="shared" si="10"/>
        <v>0</v>
      </c>
      <c r="DU10" s="26">
        <f t="shared" si="11"/>
        <v>68669629</v>
      </c>
      <c r="DW10" s="31">
        <f t="shared" si="12"/>
        <v>91000000</v>
      </c>
      <c r="DX10" s="31">
        <f t="shared" si="17"/>
        <v>91000000</v>
      </c>
      <c r="DY10" s="31">
        <f t="shared" si="13"/>
        <v>91000000</v>
      </c>
    </row>
    <row r="11" spans="1:129" ht="26.4" customHeight="1" x14ac:dyDescent="0.3">
      <c r="A11" s="32"/>
      <c r="B11" s="189"/>
      <c r="C11" s="23" t="s">
        <v>63</v>
      </c>
      <c r="D11" s="24" t="s">
        <v>64</v>
      </c>
      <c r="E11" s="48">
        <v>510</v>
      </c>
      <c r="F11" s="25" t="s">
        <v>52</v>
      </c>
      <c r="G11" s="26">
        <f t="shared" si="14"/>
        <v>992811018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>
        <v>20000000</v>
      </c>
      <c r="X11" s="26"/>
      <c r="Y11" s="26"/>
      <c r="Z11" s="26"/>
      <c r="AA11" s="26"/>
      <c r="AB11" s="26">
        <v>972811018</v>
      </c>
      <c r="AC11" s="26"/>
      <c r="AD11" s="27">
        <f t="shared" si="0"/>
        <v>0.26048684624892027</v>
      </c>
      <c r="AE11" s="26">
        <f t="shared" si="15"/>
        <v>258614211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>
        <f>+'[2]MAYO 2019'!$AE$1606</f>
        <v>258614211</v>
      </c>
      <c r="BA11" s="26"/>
      <c r="BB11" s="27">
        <f t="shared" si="16"/>
        <v>0.73951315375107973</v>
      </c>
      <c r="BC11" s="26">
        <f t="shared" si="2"/>
        <v>734196807</v>
      </c>
      <c r="BD11" s="26">
        <f t="shared" si="19"/>
        <v>0</v>
      </c>
      <c r="BE11" s="26">
        <f t="shared" si="19"/>
        <v>0</v>
      </c>
      <c r="BF11" s="26">
        <f t="shared" si="19"/>
        <v>0</v>
      </c>
      <c r="BG11" s="26">
        <f t="shared" si="19"/>
        <v>0</v>
      </c>
      <c r="BH11" s="26">
        <f t="shared" si="19"/>
        <v>0</v>
      </c>
      <c r="BI11" s="26">
        <f t="shared" si="19"/>
        <v>0</v>
      </c>
      <c r="BJ11" s="26">
        <f t="shared" si="19"/>
        <v>0</v>
      </c>
      <c r="BK11" s="26">
        <f t="shared" si="19"/>
        <v>0</v>
      </c>
      <c r="BL11" s="26">
        <f t="shared" si="19"/>
        <v>0</v>
      </c>
      <c r="BM11" s="26">
        <f t="shared" si="19"/>
        <v>0</v>
      </c>
      <c r="BN11" s="26">
        <f t="shared" si="19"/>
        <v>0</v>
      </c>
      <c r="BO11" s="26">
        <f t="shared" si="19"/>
        <v>0</v>
      </c>
      <c r="BP11" s="26">
        <f t="shared" si="19"/>
        <v>0</v>
      </c>
      <c r="BQ11" s="26">
        <f t="shared" si="19"/>
        <v>0</v>
      </c>
      <c r="BR11" s="26">
        <f t="shared" si="19"/>
        <v>0</v>
      </c>
      <c r="BS11" s="26">
        <f t="shared" si="4"/>
        <v>20000000</v>
      </c>
      <c r="BT11" s="26">
        <f t="shared" si="4"/>
        <v>0</v>
      </c>
      <c r="BU11" s="26">
        <f t="shared" si="4"/>
        <v>0</v>
      </c>
      <c r="BV11" s="26">
        <f t="shared" si="4"/>
        <v>0</v>
      </c>
      <c r="BW11" s="26">
        <f t="shared" si="4"/>
        <v>0</v>
      </c>
      <c r="BX11" s="26">
        <f t="shared" si="4"/>
        <v>714196807</v>
      </c>
      <c r="BY11" s="26">
        <f t="shared" si="5"/>
        <v>0</v>
      </c>
      <c r="BZ11" s="27">
        <f t="shared" si="18"/>
        <v>0</v>
      </c>
      <c r="CA11" s="26">
        <f t="shared" si="6"/>
        <v>0</v>
      </c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7">
        <f t="shared" si="7"/>
        <v>1</v>
      </c>
      <c r="CY11" s="26">
        <f t="shared" si="8"/>
        <v>992811018</v>
      </c>
      <c r="CZ11" s="26">
        <f t="shared" si="9"/>
        <v>0</v>
      </c>
      <c r="DA11" s="26">
        <f t="shared" si="9"/>
        <v>0</v>
      </c>
      <c r="DB11" s="26">
        <f t="shared" si="9"/>
        <v>0</v>
      </c>
      <c r="DC11" s="26">
        <f t="shared" si="9"/>
        <v>0</v>
      </c>
      <c r="DD11" s="26">
        <f t="shared" si="9"/>
        <v>0</v>
      </c>
      <c r="DE11" s="26">
        <f t="shared" si="9"/>
        <v>0</v>
      </c>
      <c r="DF11" s="26">
        <f t="shared" si="9"/>
        <v>0</v>
      </c>
      <c r="DG11" s="26">
        <f t="shared" si="9"/>
        <v>0</v>
      </c>
      <c r="DH11" s="26">
        <f t="shared" si="9"/>
        <v>0</v>
      </c>
      <c r="DI11" s="26">
        <f t="shared" si="9"/>
        <v>0</v>
      </c>
      <c r="DJ11" s="26">
        <f t="shared" si="9"/>
        <v>0</v>
      </c>
      <c r="DK11" s="26">
        <f t="shared" si="9"/>
        <v>0</v>
      </c>
      <c r="DL11" s="26">
        <f t="shared" si="9"/>
        <v>0</v>
      </c>
      <c r="DM11" s="26">
        <f t="shared" si="9"/>
        <v>0</v>
      </c>
      <c r="DN11" s="26">
        <f t="shared" si="9"/>
        <v>0</v>
      </c>
      <c r="DO11" s="26">
        <f t="shared" si="9"/>
        <v>20000000</v>
      </c>
      <c r="DP11" s="26">
        <f t="shared" si="10"/>
        <v>0</v>
      </c>
      <c r="DQ11" s="26">
        <f t="shared" si="10"/>
        <v>0</v>
      </c>
      <c r="DR11" s="26">
        <f t="shared" si="10"/>
        <v>0</v>
      </c>
      <c r="DS11" s="26">
        <f t="shared" si="10"/>
        <v>0</v>
      </c>
      <c r="DT11" s="26">
        <f t="shared" si="10"/>
        <v>972811018</v>
      </c>
      <c r="DU11" s="26">
        <f t="shared" si="11"/>
        <v>0</v>
      </c>
      <c r="DW11" s="31">
        <f t="shared" si="12"/>
        <v>992811018</v>
      </c>
      <c r="DX11" s="31">
        <f t="shared" si="17"/>
        <v>992811018</v>
      </c>
      <c r="DY11" s="34">
        <f t="shared" si="13"/>
        <v>992811018</v>
      </c>
    </row>
    <row r="12" spans="1:129" ht="30.6" customHeight="1" x14ac:dyDescent="0.3">
      <c r="A12" s="32"/>
      <c r="B12" s="189"/>
      <c r="C12" s="23" t="s">
        <v>65</v>
      </c>
      <c r="D12" s="24" t="s">
        <v>66</v>
      </c>
      <c r="E12" s="48">
        <v>510</v>
      </c>
      <c r="F12" s="25" t="s">
        <v>52</v>
      </c>
      <c r="G12" s="26">
        <f t="shared" si="14"/>
        <v>15000000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>
        <v>15000000</v>
      </c>
      <c r="X12" s="26"/>
      <c r="Y12" s="26"/>
      <c r="Z12" s="26"/>
      <c r="AA12" s="26"/>
      <c r="AB12" s="26"/>
      <c r="AC12" s="26"/>
      <c r="AD12" s="27">
        <f t="shared" si="0"/>
        <v>1</v>
      </c>
      <c r="AE12" s="26">
        <f t="shared" si="15"/>
        <v>15000000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>
        <f>+'[4]MARZO 2019'!$Y$1108</f>
        <v>15000000</v>
      </c>
      <c r="AV12" s="26"/>
      <c r="AW12" s="26"/>
      <c r="AX12" s="26"/>
      <c r="AY12" s="26"/>
      <c r="AZ12" s="26"/>
      <c r="BA12" s="26"/>
      <c r="BB12" s="27">
        <f t="shared" si="16"/>
        <v>0</v>
      </c>
      <c r="BC12" s="26">
        <f t="shared" si="2"/>
        <v>0</v>
      </c>
      <c r="BD12" s="26">
        <f t="shared" si="19"/>
        <v>0</v>
      </c>
      <c r="BE12" s="26">
        <f t="shared" si="19"/>
        <v>0</v>
      </c>
      <c r="BF12" s="26">
        <f t="shared" si="19"/>
        <v>0</v>
      </c>
      <c r="BG12" s="26">
        <f t="shared" si="19"/>
        <v>0</v>
      </c>
      <c r="BH12" s="26">
        <f t="shared" si="19"/>
        <v>0</v>
      </c>
      <c r="BI12" s="26">
        <f t="shared" si="19"/>
        <v>0</v>
      </c>
      <c r="BJ12" s="26">
        <f t="shared" si="19"/>
        <v>0</v>
      </c>
      <c r="BK12" s="26">
        <f t="shared" si="19"/>
        <v>0</v>
      </c>
      <c r="BL12" s="26">
        <f t="shared" si="19"/>
        <v>0</v>
      </c>
      <c r="BM12" s="26">
        <f t="shared" si="19"/>
        <v>0</v>
      </c>
      <c r="BN12" s="26">
        <f t="shared" si="19"/>
        <v>0</v>
      </c>
      <c r="BO12" s="26">
        <f t="shared" si="19"/>
        <v>0</v>
      </c>
      <c r="BP12" s="26">
        <f t="shared" si="19"/>
        <v>0</v>
      </c>
      <c r="BQ12" s="26">
        <f t="shared" si="19"/>
        <v>0</v>
      </c>
      <c r="BR12" s="26">
        <f t="shared" si="19"/>
        <v>0</v>
      </c>
      <c r="BS12" s="26">
        <f t="shared" si="4"/>
        <v>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/>
      <c r="BY12" s="26">
        <f t="shared" si="5"/>
        <v>0</v>
      </c>
      <c r="BZ12" s="27">
        <f t="shared" si="18"/>
        <v>0.46666666666666667</v>
      </c>
      <c r="CA12" s="26">
        <f t="shared" si="6"/>
        <v>7000000</v>
      </c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>
        <f>+'[4]MARZO 2019'!$H$1106</f>
        <v>7000000</v>
      </c>
      <c r="CR12" s="26"/>
      <c r="CS12" s="26"/>
      <c r="CT12" s="26"/>
      <c r="CU12" s="26"/>
      <c r="CV12" s="26"/>
      <c r="CW12" s="26"/>
      <c r="CX12" s="27">
        <f t="shared" si="7"/>
        <v>0.53333333333333333</v>
      </c>
      <c r="CY12" s="26">
        <f t="shared" si="8"/>
        <v>8000000</v>
      </c>
      <c r="CZ12" s="26">
        <f t="shared" si="9"/>
        <v>0</v>
      </c>
      <c r="DA12" s="26">
        <f t="shared" si="9"/>
        <v>0</v>
      </c>
      <c r="DB12" s="26">
        <f t="shared" si="9"/>
        <v>0</v>
      </c>
      <c r="DC12" s="26">
        <f t="shared" si="9"/>
        <v>0</v>
      </c>
      <c r="DD12" s="26">
        <f t="shared" si="9"/>
        <v>0</v>
      </c>
      <c r="DE12" s="26">
        <f t="shared" si="9"/>
        <v>0</v>
      </c>
      <c r="DF12" s="26">
        <f t="shared" si="9"/>
        <v>0</v>
      </c>
      <c r="DG12" s="26">
        <f t="shared" si="9"/>
        <v>0</v>
      </c>
      <c r="DH12" s="26">
        <f t="shared" si="9"/>
        <v>0</v>
      </c>
      <c r="DI12" s="26">
        <f t="shared" si="9"/>
        <v>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8000000</v>
      </c>
      <c r="DP12" s="26">
        <f t="shared" si="10"/>
        <v>0</v>
      </c>
      <c r="DQ12" s="26">
        <f t="shared" si="10"/>
        <v>0</v>
      </c>
      <c r="DR12" s="26">
        <f t="shared" si="10"/>
        <v>0</v>
      </c>
      <c r="DS12" s="26">
        <f t="shared" si="10"/>
        <v>0</v>
      </c>
      <c r="DT12" s="26"/>
      <c r="DU12" s="26">
        <f t="shared" si="11"/>
        <v>0</v>
      </c>
      <c r="DW12" s="31">
        <f t="shared" si="12"/>
        <v>15000000</v>
      </c>
      <c r="DX12" s="31">
        <f t="shared" si="17"/>
        <v>15000000</v>
      </c>
      <c r="DY12" s="31">
        <f t="shared" si="13"/>
        <v>15000000</v>
      </c>
    </row>
    <row r="13" spans="1:129" ht="26.4" customHeight="1" x14ac:dyDescent="0.3">
      <c r="A13" s="32"/>
      <c r="B13" s="189"/>
      <c r="C13" s="23" t="s">
        <v>67</v>
      </c>
      <c r="D13" s="24" t="s">
        <v>68</v>
      </c>
      <c r="E13" s="48">
        <v>510</v>
      </c>
      <c r="F13" s="25" t="s">
        <v>52</v>
      </c>
      <c r="G13" s="26">
        <f t="shared" si="14"/>
        <v>15000000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>
        <f>40000000-25000000</f>
        <v>15000000</v>
      </c>
      <c r="X13" s="26"/>
      <c r="Y13" s="26"/>
      <c r="Z13" s="26"/>
      <c r="AA13" s="26"/>
      <c r="AB13" s="26"/>
      <c r="AC13" s="26"/>
      <c r="AD13" s="27">
        <f t="shared" si="0"/>
        <v>0</v>
      </c>
      <c r="AE13" s="26">
        <f t="shared" si="15"/>
        <v>0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7">
        <f t="shared" si="16"/>
        <v>1</v>
      </c>
      <c r="BC13" s="26">
        <f t="shared" si="2"/>
        <v>15000000</v>
      </c>
      <c r="BD13" s="26">
        <f t="shared" si="19"/>
        <v>0</v>
      </c>
      <c r="BE13" s="26">
        <f t="shared" si="19"/>
        <v>0</v>
      </c>
      <c r="BF13" s="26">
        <f t="shared" si="19"/>
        <v>0</v>
      </c>
      <c r="BG13" s="26">
        <f t="shared" si="19"/>
        <v>0</v>
      </c>
      <c r="BH13" s="26">
        <f t="shared" si="19"/>
        <v>0</v>
      </c>
      <c r="BI13" s="26">
        <f t="shared" si="19"/>
        <v>0</v>
      </c>
      <c r="BJ13" s="26">
        <f t="shared" si="19"/>
        <v>0</v>
      </c>
      <c r="BK13" s="26">
        <f t="shared" si="19"/>
        <v>0</v>
      </c>
      <c r="BL13" s="26">
        <f t="shared" si="19"/>
        <v>0</v>
      </c>
      <c r="BM13" s="26">
        <f t="shared" si="19"/>
        <v>0</v>
      </c>
      <c r="BN13" s="26">
        <f t="shared" si="19"/>
        <v>0</v>
      </c>
      <c r="BO13" s="26">
        <f t="shared" si="19"/>
        <v>0</v>
      </c>
      <c r="BP13" s="26">
        <f t="shared" si="19"/>
        <v>0</v>
      </c>
      <c r="BQ13" s="26">
        <f t="shared" si="19"/>
        <v>0</v>
      </c>
      <c r="BR13" s="26">
        <f t="shared" si="19"/>
        <v>0</v>
      </c>
      <c r="BS13" s="26">
        <f t="shared" si="4"/>
        <v>15000000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/>
      <c r="BY13" s="26">
        <f t="shared" si="5"/>
        <v>0</v>
      </c>
      <c r="BZ13" s="27">
        <f t="shared" si="18"/>
        <v>0</v>
      </c>
      <c r="CA13" s="26">
        <f t="shared" si="6"/>
        <v>0</v>
      </c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7">
        <f t="shared" si="7"/>
        <v>1</v>
      </c>
      <c r="CY13" s="26">
        <f t="shared" si="8"/>
        <v>15000000</v>
      </c>
      <c r="CZ13" s="26">
        <f t="shared" si="9"/>
        <v>0</v>
      </c>
      <c r="DA13" s="26">
        <f t="shared" si="9"/>
        <v>0</v>
      </c>
      <c r="DB13" s="26">
        <f t="shared" si="9"/>
        <v>0</v>
      </c>
      <c r="DC13" s="26">
        <f t="shared" si="9"/>
        <v>0</v>
      </c>
      <c r="DD13" s="26">
        <f t="shared" si="9"/>
        <v>0</v>
      </c>
      <c r="DE13" s="26">
        <f t="shared" si="9"/>
        <v>0</v>
      </c>
      <c r="DF13" s="26">
        <f t="shared" si="9"/>
        <v>0</v>
      </c>
      <c r="DG13" s="26">
        <f t="shared" si="9"/>
        <v>0</v>
      </c>
      <c r="DH13" s="26">
        <f t="shared" si="9"/>
        <v>0</v>
      </c>
      <c r="DI13" s="26">
        <f t="shared" si="9"/>
        <v>0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15000000</v>
      </c>
      <c r="DP13" s="26">
        <f t="shared" si="10"/>
        <v>0</v>
      </c>
      <c r="DQ13" s="26">
        <f t="shared" si="10"/>
        <v>0</v>
      </c>
      <c r="DR13" s="26">
        <f t="shared" si="10"/>
        <v>0</v>
      </c>
      <c r="DS13" s="26">
        <f t="shared" si="10"/>
        <v>0</v>
      </c>
      <c r="DT13" s="26"/>
      <c r="DU13" s="26">
        <f t="shared" si="11"/>
        <v>0</v>
      </c>
      <c r="DW13" s="31">
        <f t="shared" si="12"/>
        <v>15000000</v>
      </c>
      <c r="DX13" s="31">
        <f t="shared" si="17"/>
        <v>15000000</v>
      </c>
      <c r="DY13" s="31">
        <f t="shared" si="13"/>
        <v>15000000</v>
      </c>
    </row>
    <row r="14" spans="1:129" ht="40.799999999999997" customHeight="1" x14ac:dyDescent="0.3">
      <c r="A14" s="32"/>
      <c r="B14" s="186" t="s">
        <v>69</v>
      </c>
      <c r="C14" s="35" t="s">
        <v>70</v>
      </c>
      <c r="D14" s="33" t="s">
        <v>71</v>
      </c>
      <c r="E14" s="48">
        <v>310</v>
      </c>
      <c r="F14" s="25" t="s">
        <v>52</v>
      </c>
      <c r="G14" s="26">
        <f t="shared" si="14"/>
        <v>100000000</v>
      </c>
      <c r="H14" s="26"/>
      <c r="I14" s="26">
        <v>100000000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7">
        <f t="shared" si="0"/>
        <v>1</v>
      </c>
      <c r="AE14" s="26">
        <f t="shared" si="15"/>
        <v>100000000</v>
      </c>
      <c r="AF14" s="26"/>
      <c r="AG14" s="26">
        <f>+'[4]MARZO 2019'!$K$156</f>
        <v>100000000</v>
      </c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7">
        <f t="shared" si="16"/>
        <v>0</v>
      </c>
      <c r="BC14" s="26">
        <f t="shared" si="2"/>
        <v>0</v>
      </c>
      <c r="BD14" s="26">
        <f t="shared" si="19"/>
        <v>0</v>
      </c>
      <c r="BE14" s="26">
        <f t="shared" si="19"/>
        <v>0</v>
      </c>
      <c r="BF14" s="26">
        <f t="shared" si="19"/>
        <v>0</v>
      </c>
      <c r="BG14" s="26">
        <f t="shared" si="19"/>
        <v>0</v>
      </c>
      <c r="BH14" s="26">
        <f t="shared" si="19"/>
        <v>0</v>
      </c>
      <c r="BI14" s="26">
        <f t="shared" si="19"/>
        <v>0</v>
      </c>
      <c r="BJ14" s="26">
        <f t="shared" si="19"/>
        <v>0</v>
      </c>
      <c r="BK14" s="26">
        <f t="shared" si="19"/>
        <v>0</v>
      </c>
      <c r="BL14" s="26">
        <f t="shared" si="19"/>
        <v>0</v>
      </c>
      <c r="BM14" s="26">
        <f t="shared" si="19"/>
        <v>0</v>
      </c>
      <c r="BN14" s="26">
        <f t="shared" si="19"/>
        <v>0</v>
      </c>
      <c r="BO14" s="26">
        <f t="shared" si="19"/>
        <v>0</v>
      </c>
      <c r="BP14" s="26">
        <f t="shared" si="19"/>
        <v>0</v>
      </c>
      <c r="BQ14" s="26">
        <f t="shared" si="19"/>
        <v>0</v>
      </c>
      <c r="BR14" s="26">
        <f t="shared" si="19"/>
        <v>0</v>
      </c>
      <c r="BS14" s="26">
        <f t="shared" si="4"/>
        <v>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/>
      <c r="BY14" s="26">
        <f t="shared" si="5"/>
        <v>0</v>
      </c>
      <c r="BZ14" s="27">
        <f>+CA14/G14</f>
        <v>0.33093333000000003</v>
      </c>
      <c r="CA14" s="26">
        <f t="shared" si="6"/>
        <v>33093333</v>
      </c>
      <c r="CB14" s="26"/>
      <c r="CC14" s="26">
        <f>+'[2]MAYO 2019'!$H$212+'[2]MAYO 2019'!$H$215+'[2]MAYO 2019'!$H$219+'[2]MAYO 2019'!$H$221+'[2]MAYO 2019'!$H$230</f>
        <v>33093333</v>
      </c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7">
        <f t="shared" si="7"/>
        <v>0.66906666999999997</v>
      </c>
      <c r="CY14" s="26">
        <f t="shared" si="8"/>
        <v>66906667</v>
      </c>
      <c r="CZ14" s="26">
        <f t="shared" si="9"/>
        <v>0</v>
      </c>
      <c r="DA14" s="26">
        <f t="shared" si="9"/>
        <v>66906667</v>
      </c>
      <c r="DB14" s="26">
        <f t="shared" si="9"/>
        <v>0</v>
      </c>
      <c r="DC14" s="26">
        <f t="shared" si="9"/>
        <v>0</v>
      </c>
      <c r="DD14" s="26">
        <f t="shared" si="9"/>
        <v>0</v>
      </c>
      <c r="DE14" s="26">
        <f t="shared" si="9"/>
        <v>0</v>
      </c>
      <c r="DF14" s="26">
        <f t="shared" si="9"/>
        <v>0</v>
      </c>
      <c r="DG14" s="26">
        <f t="shared" si="9"/>
        <v>0</v>
      </c>
      <c r="DH14" s="26">
        <f t="shared" si="9"/>
        <v>0</v>
      </c>
      <c r="DI14" s="26">
        <f t="shared" si="9"/>
        <v>0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0</v>
      </c>
      <c r="DP14" s="26">
        <f t="shared" si="10"/>
        <v>0</v>
      </c>
      <c r="DQ14" s="26">
        <f t="shared" si="10"/>
        <v>0</v>
      </c>
      <c r="DR14" s="26">
        <f t="shared" si="10"/>
        <v>0</v>
      </c>
      <c r="DS14" s="26">
        <f t="shared" si="10"/>
        <v>0</v>
      </c>
      <c r="DT14" s="26"/>
      <c r="DU14" s="26">
        <f t="shared" si="11"/>
        <v>0</v>
      </c>
      <c r="DW14" s="31">
        <f t="shared" si="12"/>
        <v>100000000</v>
      </c>
      <c r="DX14" s="31">
        <f t="shared" si="17"/>
        <v>100000000</v>
      </c>
      <c r="DY14" s="31">
        <f t="shared" si="13"/>
        <v>100000000</v>
      </c>
    </row>
    <row r="15" spans="1:129" ht="51" customHeight="1" x14ac:dyDescent="0.3">
      <c r="A15" s="32"/>
      <c r="B15" s="187"/>
      <c r="C15" s="23" t="s">
        <v>72</v>
      </c>
      <c r="D15" s="24" t="s">
        <v>73</v>
      </c>
      <c r="E15" s="48">
        <v>310</v>
      </c>
      <c r="F15" s="36" t="s">
        <v>74</v>
      </c>
      <c r="G15" s="26">
        <f t="shared" si="14"/>
        <v>394000000</v>
      </c>
      <c r="H15" s="26"/>
      <c r="I15" s="26">
        <v>290000000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>
        <v>54000000</v>
      </c>
      <c r="Y15" s="26"/>
      <c r="Z15" s="26"/>
      <c r="AA15" s="26"/>
      <c r="AB15" s="26"/>
      <c r="AC15" s="26">
        <f>50000000</f>
        <v>50000000</v>
      </c>
      <c r="AD15" s="27">
        <f t="shared" si="0"/>
        <v>0.77685287563451777</v>
      </c>
      <c r="AE15" s="26">
        <f t="shared" si="1"/>
        <v>306080033</v>
      </c>
      <c r="AF15" s="26"/>
      <c r="AG15" s="26">
        <f>+'[2]MAYO 2019'!$K$241</f>
        <v>285925383</v>
      </c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>
        <f>+'[2]MAYO 2019'!$AF$241</f>
        <v>20154650</v>
      </c>
      <c r="BB15" s="27">
        <f t="shared" si="16"/>
        <v>0.22314712436548223</v>
      </c>
      <c r="BC15" s="26">
        <f t="shared" si="2"/>
        <v>87919967</v>
      </c>
      <c r="BD15" s="26">
        <f t="shared" si="19"/>
        <v>0</v>
      </c>
      <c r="BE15" s="26">
        <f t="shared" si="19"/>
        <v>4074617</v>
      </c>
      <c r="BF15" s="26">
        <f t="shared" si="19"/>
        <v>0</v>
      </c>
      <c r="BG15" s="26">
        <f t="shared" si="19"/>
        <v>0</v>
      </c>
      <c r="BH15" s="26">
        <f t="shared" si="19"/>
        <v>0</v>
      </c>
      <c r="BI15" s="26">
        <f t="shared" si="19"/>
        <v>0</v>
      </c>
      <c r="BJ15" s="26">
        <f t="shared" si="19"/>
        <v>0</v>
      </c>
      <c r="BK15" s="26">
        <f t="shared" si="19"/>
        <v>0</v>
      </c>
      <c r="BL15" s="26">
        <f t="shared" si="19"/>
        <v>0</v>
      </c>
      <c r="BM15" s="26">
        <f t="shared" si="19"/>
        <v>0</v>
      </c>
      <c r="BN15" s="26">
        <f t="shared" si="19"/>
        <v>0</v>
      </c>
      <c r="BO15" s="26">
        <f t="shared" si="19"/>
        <v>0</v>
      </c>
      <c r="BP15" s="26">
        <f t="shared" si="19"/>
        <v>0</v>
      </c>
      <c r="BQ15" s="26">
        <f t="shared" si="19"/>
        <v>0</v>
      </c>
      <c r="BR15" s="26">
        <f t="shared" si="19"/>
        <v>0</v>
      </c>
      <c r="BS15" s="26">
        <f t="shared" si="4"/>
        <v>0</v>
      </c>
      <c r="BT15" s="26">
        <f t="shared" si="4"/>
        <v>54000000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/>
      <c r="BY15" s="26">
        <f t="shared" si="5"/>
        <v>29845350</v>
      </c>
      <c r="BZ15" s="27">
        <f>+CA15/G15</f>
        <v>0.20163836040609137</v>
      </c>
      <c r="CA15" s="26">
        <f t="shared" si="6"/>
        <v>79445514</v>
      </c>
      <c r="CB15" s="26"/>
      <c r="CC15" s="26">
        <f>+'[2]MAYO 2019'!$H$239-CW15</f>
        <v>64290864</v>
      </c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>
        <v>15154650</v>
      </c>
      <c r="CX15" s="27">
        <f t="shared" si="7"/>
        <v>0.7983616395939086</v>
      </c>
      <c r="CY15" s="26">
        <f t="shared" si="8"/>
        <v>314554486</v>
      </c>
      <c r="CZ15" s="26">
        <f t="shared" si="9"/>
        <v>0</v>
      </c>
      <c r="DA15" s="26">
        <f t="shared" si="9"/>
        <v>225709136</v>
      </c>
      <c r="DB15" s="26">
        <f t="shared" si="9"/>
        <v>0</v>
      </c>
      <c r="DC15" s="26">
        <f t="shared" si="9"/>
        <v>0</v>
      </c>
      <c r="DD15" s="26">
        <f t="shared" si="9"/>
        <v>0</v>
      </c>
      <c r="DE15" s="26">
        <f t="shared" si="9"/>
        <v>0</v>
      </c>
      <c r="DF15" s="26">
        <f t="shared" si="9"/>
        <v>0</v>
      </c>
      <c r="DG15" s="26">
        <f t="shared" si="9"/>
        <v>0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10"/>
        <v>54000000</v>
      </c>
      <c r="DQ15" s="26">
        <f t="shared" si="10"/>
        <v>0</v>
      </c>
      <c r="DR15" s="26">
        <f t="shared" si="10"/>
        <v>0</v>
      </c>
      <c r="DS15" s="26">
        <f t="shared" si="10"/>
        <v>0</v>
      </c>
      <c r="DT15" s="26"/>
      <c r="DU15" s="26">
        <f t="shared" si="11"/>
        <v>34845350</v>
      </c>
      <c r="DW15" s="31">
        <f t="shared" si="12"/>
        <v>394000000</v>
      </c>
      <c r="DX15" s="31">
        <f t="shared" si="17"/>
        <v>394000000</v>
      </c>
      <c r="DY15" s="31">
        <f t="shared" si="13"/>
        <v>394000000</v>
      </c>
    </row>
    <row r="16" spans="1:129" ht="18.600000000000001" customHeight="1" x14ac:dyDescent="0.3">
      <c r="A16" s="32"/>
      <c r="B16" s="187"/>
      <c r="C16" s="23" t="s">
        <v>75</v>
      </c>
      <c r="D16" s="24" t="s">
        <v>76</v>
      </c>
      <c r="E16" s="48">
        <v>310</v>
      </c>
      <c r="F16" s="25" t="s">
        <v>52</v>
      </c>
      <c r="G16" s="26">
        <f t="shared" si="14"/>
        <v>45000000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>
        <v>45000000</v>
      </c>
      <c r="X16" s="26"/>
      <c r="Y16" s="26"/>
      <c r="Z16" s="26"/>
      <c r="AA16" s="26"/>
      <c r="AB16" s="26"/>
      <c r="AC16" s="26"/>
      <c r="AD16" s="27">
        <f t="shared" si="0"/>
        <v>0.93711111111111112</v>
      </c>
      <c r="AE16" s="26">
        <f t="shared" si="1"/>
        <v>42170000</v>
      </c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>
        <f>+'[2]MAYO 2019'!$Y$322</f>
        <v>42170000</v>
      </c>
      <c r="AV16" s="26"/>
      <c r="AW16" s="26"/>
      <c r="AX16" s="26"/>
      <c r="AY16" s="26"/>
      <c r="AZ16" s="26"/>
      <c r="BA16" s="26"/>
      <c r="BB16" s="27">
        <f t="shared" si="16"/>
        <v>6.2888888888888883E-2</v>
      </c>
      <c r="BC16" s="26">
        <f t="shared" si="2"/>
        <v>2830000</v>
      </c>
      <c r="BD16" s="26">
        <f t="shared" si="19"/>
        <v>0</v>
      </c>
      <c r="BE16" s="26">
        <f t="shared" si="19"/>
        <v>0</v>
      </c>
      <c r="BF16" s="26">
        <f t="shared" si="19"/>
        <v>0</v>
      </c>
      <c r="BG16" s="26">
        <f t="shared" si="19"/>
        <v>0</v>
      </c>
      <c r="BH16" s="26">
        <f t="shared" si="19"/>
        <v>0</v>
      </c>
      <c r="BI16" s="26">
        <f t="shared" si="19"/>
        <v>0</v>
      </c>
      <c r="BJ16" s="26">
        <f t="shared" si="19"/>
        <v>0</v>
      </c>
      <c r="BK16" s="26">
        <f t="shared" si="19"/>
        <v>0</v>
      </c>
      <c r="BL16" s="26">
        <f t="shared" si="19"/>
        <v>0</v>
      </c>
      <c r="BM16" s="26">
        <f t="shared" si="19"/>
        <v>0</v>
      </c>
      <c r="BN16" s="26">
        <f t="shared" si="19"/>
        <v>0</v>
      </c>
      <c r="BO16" s="26">
        <f t="shared" si="19"/>
        <v>0</v>
      </c>
      <c r="BP16" s="26">
        <f t="shared" si="19"/>
        <v>0</v>
      </c>
      <c r="BQ16" s="26">
        <f t="shared" si="19"/>
        <v>0</v>
      </c>
      <c r="BR16" s="26">
        <f t="shared" si="19"/>
        <v>0</v>
      </c>
      <c r="BS16" s="26">
        <f t="shared" si="4"/>
        <v>2830000</v>
      </c>
      <c r="BT16" s="26">
        <f t="shared" si="4"/>
        <v>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/>
      <c r="BY16" s="26">
        <f t="shared" si="5"/>
        <v>0</v>
      </c>
      <c r="BZ16" s="27">
        <f>+CA16/G16</f>
        <v>0.50488888888888894</v>
      </c>
      <c r="CA16" s="26">
        <f t="shared" si="6"/>
        <v>22720000</v>
      </c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>
        <f>+'[2]MAYO 2019'!$H$320</f>
        <v>22720000</v>
      </c>
      <c r="CR16" s="26"/>
      <c r="CS16" s="26"/>
      <c r="CT16" s="26"/>
      <c r="CU16" s="26"/>
      <c r="CV16" s="26"/>
      <c r="CW16" s="26"/>
      <c r="CX16" s="27">
        <f t="shared" si="7"/>
        <v>0.49511111111111106</v>
      </c>
      <c r="CY16" s="26">
        <f t="shared" si="8"/>
        <v>22280000</v>
      </c>
      <c r="CZ16" s="26">
        <f t="shared" si="9"/>
        <v>0</v>
      </c>
      <c r="DA16" s="26">
        <f t="shared" si="9"/>
        <v>0</v>
      </c>
      <c r="DB16" s="26">
        <f t="shared" si="9"/>
        <v>0</v>
      </c>
      <c r="DC16" s="26">
        <f t="shared" si="9"/>
        <v>0</v>
      </c>
      <c r="DD16" s="26">
        <f t="shared" si="9"/>
        <v>0</v>
      </c>
      <c r="DE16" s="26">
        <f t="shared" si="9"/>
        <v>0</v>
      </c>
      <c r="DF16" s="26">
        <f t="shared" si="9"/>
        <v>0</v>
      </c>
      <c r="DG16" s="26">
        <f t="shared" si="9"/>
        <v>0</v>
      </c>
      <c r="DH16" s="26">
        <f t="shared" si="9"/>
        <v>0</v>
      </c>
      <c r="DI16" s="26">
        <f t="shared" si="9"/>
        <v>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22280000</v>
      </c>
      <c r="DP16" s="26">
        <f t="shared" si="10"/>
        <v>0</v>
      </c>
      <c r="DQ16" s="26">
        <f t="shared" si="10"/>
        <v>0</v>
      </c>
      <c r="DR16" s="26">
        <f t="shared" si="10"/>
        <v>0</v>
      </c>
      <c r="DS16" s="26">
        <f t="shared" si="10"/>
        <v>0</v>
      </c>
      <c r="DT16" s="26"/>
      <c r="DU16" s="26">
        <f t="shared" si="11"/>
        <v>0</v>
      </c>
      <c r="DW16" s="31">
        <f t="shared" si="12"/>
        <v>45000000</v>
      </c>
      <c r="DX16" s="31">
        <f t="shared" si="17"/>
        <v>45000000</v>
      </c>
      <c r="DY16" s="31">
        <f t="shared" si="13"/>
        <v>45000000</v>
      </c>
    </row>
    <row r="17" spans="1:131" ht="18" customHeight="1" x14ac:dyDescent="0.3">
      <c r="A17" s="32"/>
      <c r="B17" s="187"/>
      <c r="C17" s="23" t="s">
        <v>77</v>
      </c>
      <c r="D17" s="24" t="s">
        <v>78</v>
      </c>
      <c r="E17" s="48">
        <v>310</v>
      </c>
      <c r="F17" s="25" t="s">
        <v>52</v>
      </c>
      <c r="G17" s="26">
        <f t="shared" si="14"/>
        <v>4000000</v>
      </c>
      <c r="H17" s="37"/>
      <c r="I17" s="26"/>
      <c r="J17" s="26"/>
      <c r="K17" s="26"/>
      <c r="L17" s="37"/>
      <c r="M17" s="26"/>
      <c r="N17" s="26"/>
      <c r="O17" s="37"/>
      <c r="P17" s="30"/>
      <c r="Q17" s="30"/>
      <c r="R17" s="37"/>
      <c r="S17" s="37"/>
      <c r="T17" s="37"/>
      <c r="U17" s="37"/>
      <c r="V17" s="37"/>
      <c r="W17" s="26">
        <v>4000000</v>
      </c>
      <c r="X17" s="26"/>
      <c r="Y17" s="37"/>
      <c r="Z17" s="37"/>
      <c r="AA17" s="37"/>
      <c r="AB17" s="37"/>
      <c r="AC17" s="26"/>
      <c r="AD17" s="27">
        <f t="shared" si="0"/>
        <v>0</v>
      </c>
      <c r="AE17" s="26">
        <f t="shared" si="1"/>
        <v>0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7">
        <f t="shared" si="16"/>
        <v>1</v>
      </c>
      <c r="BC17" s="26">
        <f t="shared" si="2"/>
        <v>4000000</v>
      </c>
      <c r="BD17" s="26">
        <f t="shared" si="19"/>
        <v>0</v>
      </c>
      <c r="BE17" s="26">
        <f t="shared" si="19"/>
        <v>0</v>
      </c>
      <c r="BF17" s="26">
        <f t="shared" si="19"/>
        <v>0</v>
      </c>
      <c r="BG17" s="26">
        <f t="shared" si="19"/>
        <v>0</v>
      </c>
      <c r="BH17" s="26">
        <f t="shared" si="19"/>
        <v>0</v>
      </c>
      <c r="BI17" s="26">
        <f t="shared" si="19"/>
        <v>0</v>
      </c>
      <c r="BJ17" s="26">
        <f t="shared" si="19"/>
        <v>0</v>
      </c>
      <c r="BK17" s="26">
        <f t="shared" si="19"/>
        <v>0</v>
      </c>
      <c r="BL17" s="26">
        <f t="shared" si="19"/>
        <v>0</v>
      </c>
      <c r="BM17" s="26">
        <f t="shared" si="19"/>
        <v>0</v>
      </c>
      <c r="BN17" s="26">
        <f t="shared" si="19"/>
        <v>0</v>
      </c>
      <c r="BO17" s="26">
        <f t="shared" si="19"/>
        <v>0</v>
      </c>
      <c r="BP17" s="26">
        <f t="shared" si="19"/>
        <v>0</v>
      </c>
      <c r="BQ17" s="26">
        <f t="shared" si="19"/>
        <v>0</v>
      </c>
      <c r="BR17" s="26">
        <f t="shared" si="19"/>
        <v>0</v>
      </c>
      <c r="BS17" s="26">
        <f t="shared" si="4"/>
        <v>4000000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/>
      <c r="BY17" s="26">
        <f t="shared" si="5"/>
        <v>0</v>
      </c>
      <c r="BZ17" s="27">
        <f>+CA17/G17</f>
        <v>0</v>
      </c>
      <c r="CA17" s="26">
        <f t="shared" si="6"/>
        <v>0</v>
      </c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7">
        <f t="shared" si="7"/>
        <v>1</v>
      </c>
      <c r="CY17" s="26">
        <f t="shared" si="8"/>
        <v>4000000</v>
      </c>
      <c r="CZ17" s="26">
        <f t="shared" si="9"/>
        <v>0</v>
      </c>
      <c r="DA17" s="26">
        <f t="shared" si="9"/>
        <v>0</v>
      </c>
      <c r="DB17" s="26">
        <f t="shared" si="9"/>
        <v>0</v>
      </c>
      <c r="DC17" s="26">
        <f t="shared" si="9"/>
        <v>0</v>
      </c>
      <c r="DD17" s="26">
        <f t="shared" si="9"/>
        <v>0</v>
      </c>
      <c r="DE17" s="26">
        <f t="shared" si="9"/>
        <v>0</v>
      </c>
      <c r="DF17" s="26">
        <f t="shared" si="9"/>
        <v>0</v>
      </c>
      <c r="DG17" s="26">
        <f t="shared" si="9"/>
        <v>0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4000000</v>
      </c>
      <c r="DP17" s="26">
        <f t="shared" si="10"/>
        <v>0</v>
      </c>
      <c r="DQ17" s="26">
        <f t="shared" si="10"/>
        <v>0</v>
      </c>
      <c r="DR17" s="26">
        <f t="shared" si="10"/>
        <v>0</v>
      </c>
      <c r="DS17" s="26">
        <f t="shared" si="10"/>
        <v>0</v>
      </c>
      <c r="DT17" s="26"/>
      <c r="DU17" s="26">
        <f t="shared" si="11"/>
        <v>0</v>
      </c>
      <c r="DW17" s="31">
        <f t="shared" si="12"/>
        <v>4000000</v>
      </c>
      <c r="DX17" s="31">
        <f t="shared" si="17"/>
        <v>4000000</v>
      </c>
      <c r="DY17" s="31">
        <f t="shared" si="13"/>
        <v>4000000</v>
      </c>
    </row>
    <row r="18" spans="1:131" ht="29.4" customHeight="1" x14ac:dyDescent="0.3">
      <c r="A18" s="32"/>
      <c r="B18" s="188"/>
      <c r="C18" s="23" t="s">
        <v>79</v>
      </c>
      <c r="D18" s="33" t="s">
        <v>80</v>
      </c>
      <c r="E18" s="48">
        <v>310</v>
      </c>
      <c r="F18" s="38" t="s">
        <v>81</v>
      </c>
      <c r="G18" s="26">
        <f t="shared" si="14"/>
        <v>42000000</v>
      </c>
      <c r="H18" s="37"/>
      <c r="I18" s="26"/>
      <c r="J18" s="26"/>
      <c r="K18" s="26"/>
      <c r="L18" s="37"/>
      <c r="M18" s="26"/>
      <c r="N18" s="26"/>
      <c r="O18" s="37"/>
      <c r="P18" s="30"/>
      <c r="Q18" s="30"/>
      <c r="R18" s="37"/>
      <c r="S18" s="37"/>
      <c r="T18" s="37"/>
      <c r="U18" s="37"/>
      <c r="V18" s="37"/>
      <c r="W18" s="26">
        <v>27000000</v>
      </c>
      <c r="X18" s="26"/>
      <c r="Y18" s="37"/>
      <c r="Z18" s="37"/>
      <c r="AA18" s="37"/>
      <c r="AB18" s="37"/>
      <c r="AC18" s="26">
        <v>15000000</v>
      </c>
      <c r="AD18" s="27">
        <f t="shared" si="0"/>
        <v>0.8571428571428571</v>
      </c>
      <c r="AE18" s="26">
        <f t="shared" si="1"/>
        <v>36000000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>
        <f>+'[3]FEBRERO 2019'!$Y$159</f>
        <v>27000000</v>
      </c>
      <c r="AV18" s="26"/>
      <c r="AW18" s="26"/>
      <c r="AX18" s="26"/>
      <c r="AY18" s="26"/>
      <c r="AZ18" s="26"/>
      <c r="BA18" s="26">
        <f>+'[5]ENERO 2019'!$AF$154</f>
        <v>9000000</v>
      </c>
      <c r="BB18" s="27">
        <f t="shared" si="16"/>
        <v>0.1428571428571429</v>
      </c>
      <c r="BC18" s="26">
        <f t="shared" si="2"/>
        <v>6000000</v>
      </c>
      <c r="BD18" s="26">
        <f t="shared" si="19"/>
        <v>0</v>
      </c>
      <c r="BE18" s="26">
        <f t="shared" si="19"/>
        <v>0</v>
      </c>
      <c r="BF18" s="26">
        <f t="shared" si="19"/>
        <v>0</v>
      </c>
      <c r="BG18" s="26">
        <f t="shared" si="19"/>
        <v>0</v>
      </c>
      <c r="BH18" s="26">
        <f t="shared" si="19"/>
        <v>0</v>
      </c>
      <c r="BI18" s="26">
        <f t="shared" si="19"/>
        <v>0</v>
      </c>
      <c r="BJ18" s="26">
        <f t="shared" si="19"/>
        <v>0</v>
      </c>
      <c r="BK18" s="26">
        <f t="shared" si="19"/>
        <v>0</v>
      </c>
      <c r="BL18" s="26">
        <f t="shared" si="19"/>
        <v>0</v>
      </c>
      <c r="BM18" s="26">
        <f t="shared" si="19"/>
        <v>0</v>
      </c>
      <c r="BN18" s="26">
        <f t="shared" si="19"/>
        <v>0</v>
      </c>
      <c r="BO18" s="26">
        <f t="shared" si="19"/>
        <v>0</v>
      </c>
      <c r="BP18" s="26">
        <f t="shared" si="19"/>
        <v>0</v>
      </c>
      <c r="BQ18" s="26">
        <f t="shared" si="19"/>
        <v>0</v>
      </c>
      <c r="BR18" s="26">
        <f t="shared" si="19"/>
        <v>0</v>
      </c>
      <c r="BS18" s="26">
        <f t="shared" si="4"/>
        <v>0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/>
      <c r="BY18" s="26">
        <f t="shared" si="5"/>
        <v>6000000</v>
      </c>
      <c r="BZ18" s="27">
        <f t="shared" ref="BZ18:BZ23" si="20">+CA18/G18</f>
        <v>8.8095238095238101E-2</v>
      </c>
      <c r="CA18" s="26">
        <f t="shared" si="6"/>
        <v>3700000</v>
      </c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>
        <f>+'[1]ABRIL 2019'!$H$284</f>
        <v>3700000</v>
      </c>
      <c r="CR18" s="26"/>
      <c r="CS18" s="26"/>
      <c r="CT18" s="26"/>
      <c r="CU18" s="26"/>
      <c r="CV18" s="26"/>
      <c r="CW18" s="26"/>
      <c r="CX18" s="27">
        <f t="shared" si="7"/>
        <v>0.91190476190476188</v>
      </c>
      <c r="CY18" s="26">
        <f t="shared" si="8"/>
        <v>38300000</v>
      </c>
      <c r="CZ18" s="26">
        <f t="shared" si="9"/>
        <v>0</v>
      </c>
      <c r="DA18" s="26">
        <f t="shared" si="9"/>
        <v>0</v>
      </c>
      <c r="DB18" s="26">
        <f t="shared" si="9"/>
        <v>0</v>
      </c>
      <c r="DC18" s="26">
        <f t="shared" si="9"/>
        <v>0</v>
      </c>
      <c r="DD18" s="26">
        <f t="shared" si="9"/>
        <v>0</v>
      </c>
      <c r="DE18" s="26">
        <f t="shared" si="9"/>
        <v>0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23300000</v>
      </c>
      <c r="DP18" s="26">
        <f t="shared" si="10"/>
        <v>0</v>
      </c>
      <c r="DQ18" s="26">
        <f t="shared" si="10"/>
        <v>0</v>
      </c>
      <c r="DR18" s="26">
        <f t="shared" si="10"/>
        <v>0</v>
      </c>
      <c r="DS18" s="26">
        <f t="shared" si="10"/>
        <v>0</v>
      </c>
      <c r="DT18" s="26"/>
      <c r="DU18" s="26">
        <f t="shared" si="11"/>
        <v>15000000</v>
      </c>
      <c r="DW18" s="31">
        <f t="shared" si="12"/>
        <v>42000000</v>
      </c>
      <c r="DX18" s="31">
        <f t="shared" si="17"/>
        <v>42000000</v>
      </c>
      <c r="DY18" s="31">
        <f t="shared" si="13"/>
        <v>42000000</v>
      </c>
    </row>
    <row r="19" spans="1:131" ht="45" customHeight="1" x14ac:dyDescent="0.3">
      <c r="A19" s="32"/>
      <c r="B19" s="186" t="s">
        <v>82</v>
      </c>
      <c r="C19" s="35" t="s">
        <v>83</v>
      </c>
      <c r="D19" s="24" t="s">
        <v>84</v>
      </c>
      <c r="E19" s="48">
        <v>510</v>
      </c>
      <c r="F19" s="25" t="s">
        <v>52</v>
      </c>
      <c r="G19" s="26">
        <f t="shared" si="14"/>
        <v>100644090</v>
      </c>
      <c r="H19" s="26"/>
      <c r="I19" s="26">
        <v>80000000</v>
      </c>
      <c r="J19" s="26">
        <v>20644090</v>
      </c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7">
        <f t="shared" si="0"/>
        <v>0.64146846575889349</v>
      </c>
      <c r="AE19" s="26">
        <f t="shared" si="1"/>
        <v>64560010</v>
      </c>
      <c r="AF19" s="26"/>
      <c r="AG19" s="26">
        <f>+'[4]MARZO 2019'!$K$1124</f>
        <v>64560010</v>
      </c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7">
        <f t="shared" si="16"/>
        <v>0.35853153424110651</v>
      </c>
      <c r="BC19" s="26">
        <f t="shared" si="2"/>
        <v>36084080</v>
      </c>
      <c r="BD19" s="26">
        <f t="shared" si="19"/>
        <v>0</v>
      </c>
      <c r="BE19" s="26">
        <f t="shared" si="19"/>
        <v>15439990</v>
      </c>
      <c r="BF19" s="26">
        <f t="shared" si="19"/>
        <v>20644090</v>
      </c>
      <c r="BG19" s="26">
        <f t="shared" si="19"/>
        <v>0</v>
      </c>
      <c r="BH19" s="26">
        <f t="shared" si="19"/>
        <v>0</v>
      </c>
      <c r="BI19" s="26">
        <f t="shared" si="19"/>
        <v>0</v>
      </c>
      <c r="BJ19" s="26">
        <f t="shared" si="19"/>
        <v>0</v>
      </c>
      <c r="BK19" s="26">
        <f t="shared" si="19"/>
        <v>0</v>
      </c>
      <c r="BL19" s="26">
        <f t="shared" si="19"/>
        <v>0</v>
      </c>
      <c r="BM19" s="26">
        <f t="shared" si="19"/>
        <v>0</v>
      </c>
      <c r="BN19" s="26">
        <f t="shared" si="19"/>
        <v>0</v>
      </c>
      <c r="BO19" s="26">
        <f t="shared" si="19"/>
        <v>0</v>
      </c>
      <c r="BP19" s="26">
        <f t="shared" si="19"/>
        <v>0</v>
      </c>
      <c r="BQ19" s="26">
        <f t="shared" si="19"/>
        <v>0</v>
      </c>
      <c r="BR19" s="26">
        <f t="shared" si="19"/>
        <v>0</v>
      </c>
      <c r="BS19" s="26">
        <f t="shared" si="4"/>
        <v>0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/>
      <c r="BY19" s="26">
        <f t="shared" si="5"/>
        <v>0</v>
      </c>
      <c r="BZ19" s="27">
        <f t="shared" si="20"/>
        <v>0.40538893043794227</v>
      </c>
      <c r="CA19" s="26">
        <f t="shared" si="6"/>
        <v>40800000</v>
      </c>
      <c r="CB19" s="26"/>
      <c r="CC19" s="26">
        <f>+'[4]MARZO 2019'!$H$1122</f>
        <v>40800000</v>
      </c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7">
        <f t="shared" si="7"/>
        <v>0.59461106956205767</v>
      </c>
      <c r="CY19" s="26">
        <f t="shared" si="8"/>
        <v>59844090</v>
      </c>
      <c r="CZ19" s="26">
        <f t="shared" si="9"/>
        <v>0</v>
      </c>
      <c r="DA19" s="26">
        <f t="shared" si="9"/>
        <v>39200000</v>
      </c>
      <c r="DB19" s="26">
        <f t="shared" si="9"/>
        <v>20644090</v>
      </c>
      <c r="DC19" s="26">
        <f t="shared" si="9"/>
        <v>0</v>
      </c>
      <c r="DD19" s="26">
        <f t="shared" si="9"/>
        <v>0</v>
      </c>
      <c r="DE19" s="26">
        <f t="shared" si="9"/>
        <v>0</v>
      </c>
      <c r="DF19" s="26">
        <f t="shared" si="9"/>
        <v>0</v>
      </c>
      <c r="DG19" s="26">
        <f t="shared" si="9"/>
        <v>0</v>
      </c>
      <c r="DH19" s="26">
        <f t="shared" si="9"/>
        <v>0</v>
      </c>
      <c r="DI19" s="26">
        <f t="shared" si="9"/>
        <v>0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ref="DO19:DO36" si="21">W19-CQ19</f>
        <v>0</v>
      </c>
      <c r="DP19" s="26">
        <f t="shared" si="10"/>
        <v>0</v>
      </c>
      <c r="DQ19" s="26">
        <f t="shared" si="10"/>
        <v>0</v>
      </c>
      <c r="DR19" s="26">
        <f t="shared" si="10"/>
        <v>0</v>
      </c>
      <c r="DS19" s="26">
        <f t="shared" si="10"/>
        <v>0</v>
      </c>
      <c r="DT19" s="26"/>
      <c r="DU19" s="26">
        <f t="shared" si="11"/>
        <v>0</v>
      </c>
      <c r="DW19" s="31">
        <f t="shared" si="12"/>
        <v>100644090</v>
      </c>
      <c r="DX19" s="31">
        <f t="shared" si="17"/>
        <v>100644090</v>
      </c>
      <c r="DY19" s="31">
        <f t="shared" si="13"/>
        <v>100644090</v>
      </c>
    </row>
    <row r="20" spans="1:131" ht="35.4" customHeight="1" x14ac:dyDescent="0.3">
      <c r="A20" s="32"/>
      <c r="B20" s="187"/>
      <c r="C20" s="23" t="s">
        <v>85</v>
      </c>
      <c r="D20" s="24" t="s">
        <v>86</v>
      </c>
      <c r="E20" s="48">
        <v>510</v>
      </c>
      <c r="F20" s="25" t="s">
        <v>52</v>
      </c>
      <c r="G20" s="26">
        <f t="shared" si="14"/>
        <v>100000000</v>
      </c>
      <c r="H20" s="26"/>
      <c r="I20" s="26">
        <v>80000000</v>
      </c>
      <c r="J20" s="26">
        <v>20000000</v>
      </c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7">
        <f t="shared" si="0"/>
        <v>0.8</v>
      </c>
      <c r="AE20" s="26">
        <f t="shared" si="1"/>
        <v>80000000</v>
      </c>
      <c r="AF20" s="26"/>
      <c r="AG20" s="26">
        <f>+'[3]FEBRERO 2019'!$K$965</f>
        <v>80000000</v>
      </c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7">
        <f t="shared" si="16"/>
        <v>0.19999999999999996</v>
      </c>
      <c r="BC20" s="26">
        <f t="shared" si="2"/>
        <v>20000000</v>
      </c>
      <c r="BD20" s="26">
        <f t="shared" si="19"/>
        <v>0</v>
      </c>
      <c r="BE20" s="26">
        <f t="shared" si="19"/>
        <v>0</v>
      </c>
      <c r="BF20" s="26">
        <f t="shared" si="19"/>
        <v>20000000</v>
      </c>
      <c r="BG20" s="26">
        <f t="shared" si="19"/>
        <v>0</v>
      </c>
      <c r="BH20" s="26">
        <f t="shared" si="19"/>
        <v>0</v>
      </c>
      <c r="BI20" s="26">
        <f t="shared" si="19"/>
        <v>0</v>
      </c>
      <c r="BJ20" s="26">
        <f t="shared" si="19"/>
        <v>0</v>
      </c>
      <c r="BK20" s="26">
        <f t="shared" si="19"/>
        <v>0</v>
      </c>
      <c r="BL20" s="26">
        <f t="shared" si="19"/>
        <v>0</v>
      </c>
      <c r="BM20" s="26">
        <f t="shared" si="19"/>
        <v>0</v>
      </c>
      <c r="BN20" s="26">
        <f t="shared" si="19"/>
        <v>0</v>
      </c>
      <c r="BO20" s="26">
        <f t="shared" si="19"/>
        <v>0</v>
      </c>
      <c r="BP20" s="26">
        <f t="shared" si="19"/>
        <v>0</v>
      </c>
      <c r="BQ20" s="26">
        <f t="shared" si="19"/>
        <v>0</v>
      </c>
      <c r="BR20" s="26">
        <f t="shared" si="19"/>
        <v>0</v>
      </c>
      <c r="BS20" s="26">
        <f t="shared" si="19"/>
        <v>0</v>
      </c>
      <c r="BT20" s="26">
        <f t="shared" ref="BT20:BW36" si="22">X20-AV20</f>
        <v>0</v>
      </c>
      <c r="BU20" s="26">
        <f t="shared" si="22"/>
        <v>0</v>
      </c>
      <c r="BV20" s="26">
        <f t="shared" si="22"/>
        <v>0</v>
      </c>
      <c r="BW20" s="26">
        <f t="shared" si="22"/>
        <v>0</v>
      </c>
      <c r="BX20" s="26"/>
      <c r="BY20" s="26">
        <f t="shared" si="5"/>
        <v>0</v>
      </c>
      <c r="BZ20" s="27">
        <f t="shared" si="20"/>
        <v>0.41633333</v>
      </c>
      <c r="CA20" s="26">
        <f t="shared" si="6"/>
        <v>41633333</v>
      </c>
      <c r="CB20" s="26"/>
      <c r="CC20" s="26">
        <f>+'[2]MAYO 2019'!$H$1644</f>
        <v>41633333</v>
      </c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7">
        <f t="shared" si="7"/>
        <v>0.58366666999999994</v>
      </c>
      <c r="CY20" s="26">
        <f t="shared" si="8"/>
        <v>58366667</v>
      </c>
      <c r="CZ20" s="26">
        <f t="shared" ref="CZ20:DN36" si="23">H20-CB20</f>
        <v>0</v>
      </c>
      <c r="DA20" s="26">
        <f t="shared" si="23"/>
        <v>38366667</v>
      </c>
      <c r="DB20" s="26">
        <f t="shared" si="23"/>
        <v>20000000</v>
      </c>
      <c r="DC20" s="26">
        <f t="shared" si="23"/>
        <v>0</v>
      </c>
      <c r="DD20" s="26">
        <f t="shared" si="23"/>
        <v>0</v>
      </c>
      <c r="DE20" s="26">
        <f t="shared" si="23"/>
        <v>0</v>
      </c>
      <c r="DF20" s="26">
        <f t="shared" si="23"/>
        <v>0</v>
      </c>
      <c r="DG20" s="26">
        <f t="shared" si="23"/>
        <v>0</v>
      </c>
      <c r="DH20" s="26">
        <f t="shared" si="23"/>
        <v>0</v>
      </c>
      <c r="DI20" s="26">
        <f t="shared" si="23"/>
        <v>0</v>
      </c>
      <c r="DJ20" s="26">
        <f t="shared" si="23"/>
        <v>0</v>
      </c>
      <c r="DK20" s="26">
        <f t="shared" si="23"/>
        <v>0</v>
      </c>
      <c r="DL20" s="26">
        <f t="shared" si="23"/>
        <v>0</v>
      </c>
      <c r="DM20" s="26">
        <f t="shared" si="23"/>
        <v>0</v>
      </c>
      <c r="DN20" s="26">
        <f t="shared" si="23"/>
        <v>0</v>
      </c>
      <c r="DO20" s="26">
        <f t="shared" si="21"/>
        <v>0</v>
      </c>
      <c r="DP20" s="26">
        <f t="shared" si="10"/>
        <v>0</v>
      </c>
      <c r="DQ20" s="26">
        <f t="shared" si="10"/>
        <v>0</v>
      </c>
      <c r="DR20" s="26">
        <f t="shared" si="10"/>
        <v>0</v>
      </c>
      <c r="DS20" s="26">
        <f t="shared" si="10"/>
        <v>0</v>
      </c>
      <c r="DT20" s="26"/>
      <c r="DU20" s="26">
        <f t="shared" si="11"/>
        <v>0</v>
      </c>
      <c r="DW20" s="31">
        <f t="shared" si="12"/>
        <v>100000000</v>
      </c>
      <c r="DX20" s="31">
        <f t="shared" si="17"/>
        <v>100000000</v>
      </c>
      <c r="DY20" s="31">
        <f t="shared" si="13"/>
        <v>100000000</v>
      </c>
    </row>
    <row r="21" spans="1:131" ht="31.2" customHeight="1" x14ac:dyDescent="0.3">
      <c r="A21" s="32"/>
      <c r="B21" s="187"/>
      <c r="C21" s="23" t="s">
        <v>87</v>
      </c>
      <c r="D21" s="24" t="s">
        <v>88</v>
      </c>
      <c r="E21" s="48">
        <v>510</v>
      </c>
      <c r="F21" s="25" t="s">
        <v>52</v>
      </c>
      <c r="G21" s="26">
        <f t="shared" si="14"/>
        <v>100000000</v>
      </c>
      <c r="H21" s="26"/>
      <c r="I21" s="26">
        <v>80000000</v>
      </c>
      <c r="J21" s="26">
        <v>20000000</v>
      </c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7">
        <f t="shared" si="0"/>
        <v>0.8</v>
      </c>
      <c r="AE21" s="26">
        <f t="shared" si="1"/>
        <v>80000000</v>
      </c>
      <c r="AF21" s="26"/>
      <c r="AG21" s="26">
        <f>+'[4]MARZO 2019'!$K$1158</f>
        <v>80000000</v>
      </c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7">
        <f t="shared" si="16"/>
        <v>0.19999999999999996</v>
      </c>
      <c r="BC21" s="26">
        <f t="shared" si="2"/>
        <v>20000000</v>
      </c>
      <c r="BD21" s="26">
        <f t="shared" si="19"/>
        <v>0</v>
      </c>
      <c r="BE21" s="26">
        <f t="shared" si="19"/>
        <v>0</v>
      </c>
      <c r="BF21" s="26">
        <f t="shared" si="19"/>
        <v>20000000</v>
      </c>
      <c r="BG21" s="26">
        <f t="shared" si="19"/>
        <v>0</v>
      </c>
      <c r="BH21" s="26">
        <f t="shared" si="19"/>
        <v>0</v>
      </c>
      <c r="BI21" s="26">
        <f t="shared" si="19"/>
        <v>0</v>
      </c>
      <c r="BJ21" s="26">
        <f t="shared" si="19"/>
        <v>0</v>
      </c>
      <c r="BK21" s="26">
        <f t="shared" si="19"/>
        <v>0</v>
      </c>
      <c r="BL21" s="26">
        <f t="shared" si="19"/>
        <v>0</v>
      </c>
      <c r="BM21" s="26">
        <f t="shared" si="19"/>
        <v>0</v>
      </c>
      <c r="BN21" s="26">
        <f t="shared" si="19"/>
        <v>0</v>
      </c>
      <c r="BO21" s="26">
        <f t="shared" si="19"/>
        <v>0</v>
      </c>
      <c r="BP21" s="26">
        <f t="shared" si="19"/>
        <v>0</v>
      </c>
      <c r="BQ21" s="26">
        <f t="shared" si="19"/>
        <v>0</v>
      </c>
      <c r="BR21" s="26">
        <f t="shared" si="19"/>
        <v>0</v>
      </c>
      <c r="BS21" s="26">
        <f t="shared" si="19"/>
        <v>0</v>
      </c>
      <c r="BT21" s="26">
        <f t="shared" si="22"/>
        <v>0</v>
      </c>
      <c r="BU21" s="26">
        <f t="shared" si="22"/>
        <v>0</v>
      </c>
      <c r="BV21" s="26">
        <f t="shared" si="22"/>
        <v>0</v>
      </c>
      <c r="BW21" s="26">
        <f t="shared" si="22"/>
        <v>0</v>
      </c>
      <c r="BX21" s="26"/>
      <c r="BY21" s="26">
        <f t="shared" si="5"/>
        <v>0</v>
      </c>
      <c r="BZ21" s="27">
        <f t="shared" si="20"/>
        <v>0.48381667</v>
      </c>
      <c r="CA21" s="26">
        <f t="shared" si="6"/>
        <v>48381667</v>
      </c>
      <c r="CB21" s="26"/>
      <c r="CC21" s="26">
        <f>+'[2]MAYO 2019'!$H$1672</f>
        <v>48381667</v>
      </c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7">
        <f t="shared" si="7"/>
        <v>0.51618333000000005</v>
      </c>
      <c r="CY21" s="26">
        <f t="shared" si="8"/>
        <v>51618333</v>
      </c>
      <c r="CZ21" s="26">
        <f t="shared" si="23"/>
        <v>0</v>
      </c>
      <c r="DA21" s="26">
        <f t="shared" si="23"/>
        <v>31618333</v>
      </c>
      <c r="DB21" s="26">
        <f t="shared" si="23"/>
        <v>20000000</v>
      </c>
      <c r="DC21" s="26">
        <f t="shared" si="23"/>
        <v>0</v>
      </c>
      <c r="DD21" s="26">
        <f t="shared" si="23"/>
        <v>0</v>
      </c>
      <c r="DE21" s="26">
        <f t="shared" si="23"/>
        <v>0</v>
      </c>
      <c r="DF21" s="26">
        <f t="shared" si="23"/>
        <v>0</v>
      </c>
      <c r="DG21" s="26">
        <f t="shared" si="23"/>
        <v>0</v>
      </c>
      <c r="DH21" s="26">
        <f t="shared" si="23"/>
        <v>0</v>
      </c>
      <c r="DI21" s="26">
        <f t="shared" si="23"/>
        <v>0</v>
      </c>
      <c r="DJ21" s="26">
        <f t="shared" si="23"/>
        <v>0</v>
      </c>
      <c r="DK21" s="26">
        <f t="shared" si="23"/>
        <v>0</v>
      </c>
      <c r="DL21" s="26">
        <f t="shared" si="23"/>
        <v>0</v>
      </c>
      <c r="DM21" s="26">
        <f t="shared" si="23"/>
        <v>0</v>
      </c>
      <c r="DN21" s="26">
        <f t="shared" si="23"/>
        <v>0</v>
      </c>
      <c r="DO21" s="26">
        <f t="shared" si="21"/>
        <v>0</v>
      </c>
      <c r="DP21" s="26">
        <f t="shared" si="10"/>
        <v>0</v>
      </c>
      <c r="DQ21" s="26">
        <f t="shared" si="10"/>
        <v>0</v>
      </c>
      <c r="DR21" s="26">
        <f t="shared" si="10"/>
        <v>0</v>
      </c>
      <c r="DS21" s="26">
        <f t="shared" si="10"/>
        <v>0</v>
      </c>
      <c r="DT21" s="26"/>
      <c r="DU21" s="26">
        <f t="shared" si="11"/>
        <v>0</v>
      </c>
      <c r="DW21" s="31">
        <f t="shared" si="12"/>
        <v>100000000</v>
      </c>
      <c r="DX21" s="31">
        <f t="shared" si="17"/>
        <v>100000000</v>
      </c>
      <c r="DY21" s="31">
        <f t="shared" si="13"/>
        <v>100000000</v>
      </c>
    </row>
    <row r="22" spans="1:131" ht="30" customHeight="1" x14ac:dyDescent="0.3">
      <c r="A22" s="32"/>
      <c r="B22" s="187"/>
      <c r="C22" s="23" t="s">
        <v>89</v>
      </c>
      <c r="D22" s="24" t="s">
        <v>90</v>
      </c>
      <c r="E22" s="48">
        <v>510</v>
      </c>
      <c r="F22" s="25" t="s">
        <v>52</v>
      </c>
      <c r="G22" s="26">
        <f t="shared" si="14"/>
        <v>20800000</v>
      </c>
      <c r="H22" s="26"/>
      <c r="I22" s="26">
        <v>20800000</v>
      </c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7">
        <f t="shared" si="0"/>
        <v>0.61538461538461542</v>
      </c>
      <c r="AE22" s="26">
        <f t="shared" si="1"/>
        <v>12800000</v>
      </c>
      <c r="AF22" s="26"/>
      <c r="AG22" s="26">
        <f>+'[4]MARZO 2019'!$K$1172</f>
        <v>12800000</v>
      </c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7">
        <f>1-AD22</f>
        <v>0.38461538461538458</v>
      </c>
      <c r="BC22" s="26">
        <f t="shared" si="2"/>
        <v>8000000</v>
      </c>
      <c r="BD22" s="26">
        <f t="shared" si="19"/>
        <v>0</v>
      </c>
      <c r="BE22" s="26">
        <f t="shared" si="19"/>
        <v>8000000</v>
      </c>
      <c r="BF22" s="26">
        <f t="shared" si="19"/>
        <v>0</v>
      </c>
      <c r="BG22" s="26">
        <f t="shared" si="19"/>
        <v>0</v>
      </c>
      <c r="BH22" s="26">
        <f t="shared" si="19"/>
        <v>0</v>
      </c>
      <c r="BI22" s="26">
        <f t="shared" si="19"/>
        <v>0</v>
      </c>
      <c r="BJ22" s="26">
        <f t="shared" si="19"/>
        <v>0</v>
      </c>
      <c r="BK22" s="26">
        <f t="shared" si="19"/>
        <v>0</v>
      </c>
      <c r="BL22" s="26">
        <f t="shared" si="19"/>
        <v>0</v>
      </c>
      <c r="BM22" s="26">
        <f t="shared" si="19"/>
        <v>0</v>
      </c>
      <c r="BN22" s="26">
        <f t="shared" si="19"/>
        <v>0</v>
      </c>
      <c r="BO22" s="26">
        <f t="shared" si="19"/>
        <v>0</v>
      </c>
      <c r="BP22" s="26">
        <f t="shared" si="19"/>
        <v>0</v>
      </c>
      <c r="BQ22" s="26">
        <f t="shared" si="19"/>
        <v>0</v>
      </c>
      <c r="BR22" s="26">
        <f t="shared" si="19"/>
        <v>0</v>
      </c>
      <c r="BS22" s="26">
        <f t="shared" si="19"/>
        <v>0</v>
      </c>
      <c r="BT22" s="26">
        <f t="shared" si="22"/>
        <v>0</v>
      </c>
      <c r="BU22" s="26">
        <f t="shared" si="22"/>
        <v>0</v>
      </c>
      <c r="BV22" s="26">
        <f t="shared" si="22"/>
        <v>0</v>
      </c>
      <c r="BW22" s="26">
        <f t="shared" si="22"/>
        <v>0</v>
      </c>
      <c r="BX22" s="26"/>
      <c r="BY22" s="26">
        <f t="shared" si="5"/>
        <v>0</v>
      </c>
      <c r="BZ22" s="27">
        <f t="shared" si="20"/>
        <v>0.33894230769230771</v>
      </c>
      <c r="CA22" s="26">
        <f t="shared" si="6"/>
        <v>7050000</v>
      </c>
      <c r="CB22" s="26"/>
      <c r="CC22" s="26">
        <f>+'[2]MAYO 2019'!$H$1690</f>
        <v>7050000</v>
      </c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7">
        <f t="shared" si="7"/>
        <v>0.66105769230769229</v>
      </c>
      <c r="CY22" s="26">
        <f t="shared" si="8"/>
        <v>13750000</v>
      </c>
      <c r="CZ22" s="26">
        <f t="shared" si="23"/>
        <v>0</v>
      </c>
      <c r="DA22" s="26">
        <f t="shared" si="23"/>
        <v>13750000</v>
      </c>
      <c r="DB22" s="26">
        <f t="shared" si="23"/>
        <v>0</v>
      </c>
      <c r="DC22" s="26">
        <f t="shared" si="23"/>
        <v>0</v>
      </c>
      <c r="DD22" s="26">
        <f t="shared" si="23"/>
        <v>0</v>
      </c>
      <c r="DE22" s="26">
        <f t="shared" si="23"/>
        <v>0</v>
      </c>
      <c r="DF22" s="26">
        <f t="shared" si="23"/>
        <v>0</v>
      </c>
      <c r="DG22" s="26">
        <f t="shared" si="23"/>
        <v>0</v>
      </c>
      <c r="DH22" s="26">
        <f t="shared" si="23"/>
        <v>0</v>
      </c>
      <c r="DI22" s="26">
        <f t="shared" si="23"/>
        <v>0</v>
      </c>
      <c r="DJ22" s="26">
        <f t="shared" si="23"/>
        <v>0</v>
      </c>
      <c r="DK22" s="26">
        <f t="shared" si="23"/>
        <v>0</v>
      </c>
      <c r="DL22" s="26">
        <f t="shared" si="23"/>
        <v>0</v>
      </c>
      <c r="DM22" s="26">
        <f t="shared" si="23"/>
        <v>0</v>
      </c>
      <c r="DN22" s="26">
        <f t="shared" si="23"/>
        <v>0</v>
      </c>
      <c r="DO22" s="26">
        <f t="shared" si="21"/>
        <v>0</v>
      </c>
      <c r="DP22" s="26">
        <f t="shared" si="10"/>
        <v>0</v>
      </c>
      <c r="DQ22" s="26">
        <f t="shared" si="10"/>
        <v>0</v>
      </c>
      <c r="DR22" s="26">
        <f t="shared" si="10"/>
        <v>0</v>
      </c>
      <c r="DS22" s="26">
        <f t="shared" si="10"/>
        <v>0</v>
      </c>
      <c r="DT22" s="26"/>
      <c r="DU22" s="26">
        <f t="shared" si="11"/>
        <v>0</v>
      </c>
      <c r="DW22" s="31">
        <f t="shared" si="12"/>
        <v>20800000</v>
      </c>
      <c r="DX22" s="31">
        <f t="shared" si="17"/>
        <v>20800000</v>
      </c>
      <c r="DY22" s="31">
        <f t="shared" si="13"/>
        <v>20800000</v>
      </c>
      <c r="EA22" s="39"/>
    </row>
    <row r="23" spans="1:131" ht="18.600000000000001" customHeight="1" x14ac:dyDescent="0.3">
      <c r="A23" s="32"/>
      <c r="B23" s="188"/>
      <c r="C23" s="23" t="s">
        <v>91</v>
      </c>
      <c r="D23" s="24" t="s">
        <v>92</v>
      </c>
      <c r="E23" s="48">
        <v>510</v>
      </c>
      <c r="F23" s="25" t="s">
        <v>52</v>
      </c>
      <c r="G23" s="26">
        <f t="shared" si="14"/>
        <v>59000000</v>
      </c>
      <c r="H23" s="26"/>
      <c r="I23" s="26">
        <v>39000000</v>
      </c>
      <c r="J23" s="26">
        <v>20000000</v>
      </c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7">
        <f t="shared" si="0"/>
        <v>0.66101694915254239</v>
      </c>
      <c r="AE23" s="26">
        <f t="shared" si="1"/>
        <v>39000000</v>
      </c>
      <c r="AF23" s="26"/>
      <c r="AG23" s="26">
        <f>+'[4]MARZO 2019'!$K$1183</f>
        <v>39000000</v>
      </c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7">
        <f t="shared" si="16"/>
        <v>0.33898305084745761</v>
      </c>
      <c r="BC23" s="26">
        <f t="shared" si="2"/>
        <v>20000000</v>
      </c>
      <c r="BD23" s="26">
        <f t="shared" si="19"/>
        <v>0</v>
      </c>
      <c r="BE23" s="26">
        <f t="shared" si="19"/>
        <v>0</v>
      </c>
      <c r="BF23" s="26">
        <f t="shared" si="19"/>
        <v>20000000</v>
      </c>
      <c r="BG23" s="26">
        <f t="shared" si="19"/>
        <v>0</v>
      </c>
      <c r="BH23" s="26">
        <f t="shared" si="19"/>
        <v>0</v>
      </c>
      <c r="BI23" s="26">
        <f t="shared" si="19"/>
        <v>0</v>
      </c>
      <c r="BJ23" s="26">
        <f t="shared" si="19"/>
        <v>0</v>
      </c>
      <c r="BK23" s="26">
        <f t="shared" si="19"/>
        <v>0</v>
      </c>
      <c r="BL23" s="26">
        <f t="shared" si="19"/>
        <v>0</v>
      </c>
      <c r="BM23" s="26">
        <f t="shared" si="19"/>
        <v>0</v>
      </c>
      <c r="BN23" s="26">
        <f t="shared" si="19"/>
        <v>0</v>
      </c>
      <c r="BO23" s="26">
        <f t="shared" si="19"/>
        <v>0</v>
      </c>
      <c r="BP23" s="26">
        <f t="shared" si="19"/>
        <v>0</v>
      </c>
      <c r="BQ23" s="26">
        <f t="shared" si="19"/>
        <v>0</v>
      </c>
      <c r="BR23" s="26">
        <f t="shared" si="19"/>
        <v>0</v>
      </c>
      <c r="BS23" s="26">
        <f t="shared" si="19"/>
        <v>0</v>
      </c>
      <c r="BT23" s="26">
        <f t="shared" si="22"/>
        <v>0</v>
      </c>
      <c r="BU23" s="26">
        <f t="shared" si="22"/>
        <v>0</v>
      </c>
      <c r="BV23" s="26">
        <f t="shared" si="22"/>
        <v>0</v>
      </c>
      <c r="BW23" s="26">
        <f t="shared" si="22"/>
        <v>0</v>
      </c>
      <c r="BX23" s="26"/>
      <c r="BY23" s="26">
        <f t="shared" si="5"/>
        <v>0</v>
      </c>
      <c r="BZ23" s="27">
        <f t="shared" si="20"/>
        <v>0.35564184745762711</v>
      </c>
      <c r="CA23" s="26">
        <f t="shared" si="6"/>
        <v>20982869</v>
      </c>
      <c r="CB23" s="26"/>
      <c r="CC23" s="26">
        <f>+'[1]ABRIL 2019'!$H$1395</f>
        <v>20982869</v>
      </c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7">
        <f t="shared" si="7"/>
        <v>0.64435815254237294</v>
      </c>
      <c r="CY23" s="26">
        <f t="shared" si="8"/>
        <v>38017131</v>
      </c>
      <c r="CZ23" s="26">
        <f t="shared" si="23"/>
        <v>0</v>
      </c>
      <c r="DA23" s="26">
        <f t="shared" si="23"/>
        <v>18017131</v>
      </c>
      <c r="DB23" s="26">
        <f t="shared" si="23"/>
        <v>20000000</v>
      </c>
      <c r="DC23" s="26">
        <f t="shared" si="23"/>
        <v>0</v>
      </c>
      <c r="DD23" s="26">
        <f t="shared" si="23"/>
        <v>0</v>
      </c>
      <c r="DE23" s="26">
        <f t="shared" si="23"/>
        <v>0</v>
      </c>
      <c r="DF23" s="26">
        <f t="shared" si="23"/>
        <v>0</v>
      </c>
      <c r="DG23" s="26">
        <f t="shared" si="23"/>
        <v>0</v>
      </c>
      <c r="DH23" s="26">
        <f t="shared" si="23"/>
        <v>0</v>
      </c>
      <c r="DI23" s="26">
        <f t="shared" si="23"/>
        <v>0</v>
      </c>
      <c r="DJ23" s="26">
        <f t="shared" si="23"/>
        <v>0</v>
      </c>
      <c r="DK23" s="26">
        <f t="shared" si="23"/>
        <v>0</v>
      </c>
      <c r="DL23" s="26">
        <f t="shared" si="23"/>
        <v>0</v>
      </c>
      <c r="DM23" s="26">
        <f t="shared" si="23"/>
        <v>0</v>
      </c>
      <c r="DN23" s="26">
        <f t="shared" si="23"/>
        <v>0</v>
      </c>
      <c r="DO23" s="26">
        <f t="shared" si="21"/>
        <v>0</v>
      </c>
      <c r="DP23" s="26">
        <f t="shared" si="10"/>
        <v>0</v>
      </c>
      <c r="DQ23" s="26">
        <f t="shared" si="10"/>
        <v>0</v>
      </c>
      <c r="DR23" s="26">
        <f t="shared" si="10"/>
        <v>0</v>
      </c>
      <c r="DS23" s="26">
        <f t="shared" si="10"/>
        <v>0</v>
      </c>
      <c r="DT23" s="26"/>
      <c r="DU23" s="26">
        <f t="shared" si="11"/>
        <v>0</v>
      </c>
      <c r="DW23" s="31">
        <f t="shared" si="12"/>
        <v>59000000</v>
      </c>
      <c r="DX23" s="31">
        <f t="shared" si="17"/>
        <v>59000000</v>
      </c>
      <c r="DY23" s="31">
        <f t="shared" si="13"/>
        <v>59000000</v>
      </c>
    </row>
    <row r="24" spans="1:131" ht="61.2" customHeight="1" x14ac:dyDescent="0.3">
      <c r="A24" s="32"/>
      <c r="B24" s="186" t="s">
        <v>93</v>
      </c>
      <c r="C24" s="35" t="s">
        <v>94</v>
      </c>
      <c r="D24" s="33" t="s">
        <v>95</v>
      </c>
      <c r="E24" s="48">
        <v>510</v>
      </c>
      <c r="F24" s="25" t="s">
        <v>96</v>
      </c>
      <c r="G24" s="26">
        <f t="shared" si="14"/>
        <v>280000000</v>
      </c>
      <c r="H24" s="26"/>
      <c r="I24" s="26">
        <v>190000000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>
        <f>90000000</f>
        <v>90000000</v>
      </c>
      <c r="AD24" s="27">
        <f>+AE24/G24</f>
        <v>0.91249999999999998</v>
      </c>
      <c r="AE24" s="26">
        <f t="shared" si="1"/>
        <v>255500000</v>
      </c>
      <c r="AF24" s="26"/>
      <c r="AG24" s="26">
        <f>+'[3]FEBRERO 2019'!$K$1029</f>
        <v>190000000</v>
      </c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>
        <f>+'[2]MAYO 2019'!$AF$1746</f>
        <v>65500000</v>
      </c>
      <c r="BB24" s="27">
        <f>1-AD24</f>
        <v>8.7500000000000022E-2</v>
      </c>
      <c r="BC24" s="26">
        <f t="shared" si="2"/>
        <v>24500000</v>
      </c>
      <c r="BD24" s="26">
        <f t="shared" si="19"/>
        <v>0</v>
      </c>
      <c r="BE24" s="26">
        <f t="shared" si="19"/>
        <v>0</v>
      </c>
      <c r="BF24" s="26">
        <f t="shared" si="19"/>
        <v>0</v>
      </c>
      <c r="BG24" s="26">
        <f t="shared" si="19"/>
        <v>0</v>
      </c>
      <c r="BH24" s="26">
        <f t="shared" si="19"/>
        <v>0</v>
      </c>
      <c r="BI24" s="26">
        <f t="shared" si="19"/>
        <v>0</v>
      </c>
      <c r="BJ24" s="26">
        <f t="shared" si="19"/>
        <v>0</v>
      </c>
      <c r="BK24" s="26">
        <f t="shared" si="19"/>
        <v>0</v>
      </c>
      <c r="BL24" s="26">
        <f t="shared" si="19"/>
        <v>0</v>
      </c>
      <c r="BM24" s="26">
        <f t="shared" si="19"/>
        <v>0</v>
      </c>
      <c r="BN24" s="26">
        <f t="shared" si="19"/>
        <v>0</v>
      </c>
      <c r="BO24" s="26">
        <f t="shared" si="19"/>
        <v>0</v>
      </c>
      <c r="BP24" s="26">
        <f t="shared" si="19"/>
        <v>0</v>
      </c>
      <c r="BQ24" s="26">
        <f t="shared" si="19"/>
        <v>0</v>
      </c>
      <c r="BR24" s="26">
        <f t="shared" si="19"/>
        <v>0</v>
      </c>
      <c r="BS24" s="26">
        <f t="shared" si="19"/>
        <v>0</v>
      </c>
      <c r="BT24" s="26">
        <f t="shared" si="22"/>
        <v>0</v>
      </c>
      <c r="BU24" s="26">
        <f t="shared" si="22"/>
        <v>0</v>
      </c>
      <c r="BV24" s="26">
        <f t="shared" si="22"/>
        <v>0</v>
      </c>
      <c r="BW24" s="26">
        <f t="shared" si="22"/>
        <v>0</v>
      </c>
      <c r="BX24" s="26"/>
      <c r="BY24" s="26">
        <f t="shared" si="5"/>
        <v>24500000</v>
      </c>
      <c r="BZ24" s="27">
        <f>+CA24/G24</f>
        <v>0.47208587499999999</v>
      </c>
      <c r="CA24" s="26">
        <f t="shared" si="6"/>
        <v>132184045</v>
      </c>
      <c r="CB24" s="26"/>
      <c r="CC24" s="26">
        <f>+'[2]MAYO 2019'!$H$1752+'[2]MAYO 2019'!$H$1772+'[2]MAYO 2019'!$H$1775+'[2]MAYO 2019'!$H$1778+'[2]MAYO 2019'!$H$1781+'[2]MAYO 2019'!$H$1785</f>
        <v>85493332</v>
      </c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>
        <f>+'[2]MAYO 2019'!$H$1747+'[2]MAYO 2019'!$H$1762+'[2]MAYO 2019'!$H$1767+'[2]MAYO 2019'!$H$1788+'[2]MAYO 2019'!$H$1791+'[2]MAYO 2019'!$H$1793</f>
        <v>46690713</v>
      </c>
      <c r="CX24" s="27">
        <f t="shared" si="7"/>
        <v>0.52791412500000001</v>
      </c>
      <c r="CY24" s="26">
        <f t="shared" si="8"/>
        <v>147815955</v>
      </c>
      <c r="CZ24" s="26">
        <f t="shared" si="23"/>
        <v>0</v>
      </c>
      <c r="DA24" s="26">
        <f t="shared" si="23"/>
        <v>104506668</v>
      </c>
      <c r="DB24" s="26">
        <f t="shared" si="23"/>
        <v>0</v>
      </c>
      <c r="DC24" s="26">
        <f t="shared" si="23"/>
        <v>0</v>
      </c>
      <c r="DD24" s="26">
        <f t="shared" si="23"/>
        <v>0</v>
      </c>
      <c r="DE24" s="26">
        <f t="shared" si="23"/>
        <v>0</v>
      </c>
      <c r="DF24" s="26">
        <f t="shared" si="23"/>
        <v>0</v>
      </c>
      <c r="DG24" s="26">
        <f t="shared" si="23"/>
        <v>0</v>
      </c>
      <c r="DH24" s="26">
        <f t="shared" si="23"/>
        <v>0</v>
      </c>
      <c r="DI24" s="26">
        <f t="shared" si="23"/>
        <v>0</v>
      </c>
      <c r="DJ24" s="26">
        <f t="shared" si="23"/>
        <v>0</v>
      </c>
      <c r="DK24" s="26">
        <f t="shared" si="23"/>
        <v>0</v>
      </c>
      <c r="DL24" s="26">
        <f t="shared" si="23"/>
        <v>0</v>
      </c>
      <c r="DM24" s="26">
        <f t="shared" si="23"/>
        <v>0</v>
      </c>
      <c r="DN24" s="26">
        <f t="shared" si="23"/>
        <v>0</v>
      </c>
      <c r="DO24" s="26">
        <f t="shared" si="21"/>
        <v>0</v>
      </c>
      <c r="DP24" s="26">
        <f t="shared" si="10"/>
        <v>0</v>
      </c>
      <c r="DQ24" s="26">
        <f t="shared" si="10"/>
        <v>0</v>
      </c>
      <c r="DR24" s="26">
        <f t="shared" si="10"/>
        <v>0</v>
      </c>
      <c r="DS24" s="26">
        <f t="shared" si="10"/>
        <v>0</v>
      </c>
      <c r="DT24" s="26"/>
      <c r="DU24" s="26">
        <f t="shared" si="11"/>
        <v>43309287</v>
      </c>
      <c r="DW24" s="31">
        <f>+G24</f>
        <v>280000000</v>
      </c>
      <c r="DX24" s="31">
        <f t="shared" si="17"/>
        <v>280000000</v>
      </c>
      <c r="DY24" s="31">
        <f t="shared" si="13"/>
        <v>280000000</v>
      </c>
    </row>
    <row r="25" spans="1:131" ht="28.2" customHeight="1" x14ac:dyDescent="0.3">
      <c r="A25" s="32"/>
      <c r="B25" s="187"/>
      <c r="C25" s="35" t="s">
        <v>97</v>
      </c>
      <c r="D25" s="33" t="s">
        <v>98</v>
      </c>
      <c r="E25" s="48">
        <v>510</v>
      </c>
      <c r="F25" s="25" t="s">
        <v>99</v>
      </c>
      <c r="G25" s="26">
        <f t="shared" si="14"/>
        <v>5000000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>
        <v>5000000</v>
      </c>
      <c r="X25" s="26"/>
      <c r="Y25" s="26"/>
      <c r="Z25" s="26"/>
      <c r="AA25" s="26"/>
      <c r="AB25" s="26"/>
      <c r="AC25" s="26">
        <f>50000000-50000000</f>
        <v>0</v>
      </c>
      <c r="AD25" s="27">
        <f t="shared" ref="AD25:AD27" si="24">+AE25/G25</f>
        <v>0</v>
      </c>
      <c r="AE25" s="26">
        <f t="shared" ref="AE25:AE26" si="25">SUM(AF25:BA25)</f>
        <v>0</v>
      </c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7">
        <f t="shared" ref="BB25:BB28" si="26">1-AD25</f>
        <v>1</v>
      </c>
      <c r="BC25" s="26">
        <f t="shared" si="2"/>
        <v>5000000</v>
      </c>
      <c r="BD25" s="26">
        <f t="shared" si="19"/>
        <v>0</v>
      </c>
      <c r="BE25" s="26">
        <f t="shared" si="19"/>
        <v>0</v>
      </c>
      <c r="BF25" s="26">
        <f t="shared" si="19"/>
        <v>0</v>
      </c>
      <c r="BG25" s="26">
        <f t="shared" si="19"/>
        <v>0</v>
      </c>
      <c r="BH25" s="26">
        <f t="shared" si="19"/>
        <v>0</v>
      </c>
      <c r="BI25" s="26">
        <f t="shared" si="19"/>
        <v>0</v>
      </c>
      <c r="BJ25" s="26">
        <f t="shared" si="19"/>
        <v>0</v>
      </c>
      <c r="BK25" s="26">
        <f t="shared" si="19"/>
        <v>0</v>
      </c>
      <c r="BL25" s="26">
        <f t="shared" si="19"/>
        <v>0</v>
      </c>
      <c r="BM25" s="26">
        <f t="shared" si="19"/>
        <v>0</v>
      </c>
      <c r="BN25" s="26">
        <f t="shared" si="19"/>
        <v>0</v>
      </c>
      <c r="BO25" s="26">
        <f t="shared" si="19"/>
        <v>0</v>
      </c>
      <c r="BP25" s="26">
        <f t="shared" si="19"/>
        <v>0</v>
      </c>
      <c r="BQ25" s="26">
        <f t="shared" si="19"/>
        <v>0</v>
      </c>
      <c r="BR25" s="26">
        <f t="shared" si="19"/>
        <v>0</v>
      </c>
      <c r="BS25" s="26">
        <f t="shared" si="19"/>
        <v>5000000</v>
      </c>
      <c r="BT25" s="26">
        <f t="shared" si="22"/>
        <v>0</v>
      </c>
      <c r="BU25" s="26">
        <f t="shared" si="22"/>
        <v>0</v>
      </c>
      <c r="BV25" s="26">
        <f t="shared" si="22"/>
        <v>0</v>
      </c>
      <c r="BW25" s="26">
        <f t="shared" si="22"/>
        <v>0</v>
      </c>
      <c r="BX25" s="26"/>
      <c r="BY25" s="26">
        <f t="shared" si="5"/>
        <v>0</v>
      </c>
      <c r="BZ25" s="27">
        <f t="shared" ref="BZ25:BZ72" si="27">+CA25/G25</f>
        <v>0</v>
      </c>
      <c r="CA25" s="26">
        <f t="shared" si="6"/>
        <v>0</v>
      </c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7">
        <f t="shared" si="7"/>
        <v>1</v>
      </c>
      <c r="CY25" s="26">
        <f t="shared" si="8"/>
        <v>5000000</v>
      </c>
      <c r="CZ25" s="26">
        <f t="shared" si="23"/>
        <v>0</v>
      </c>
      <c r="DA25" s="26">
        <f t="shared" si="23"/>
        <v>0</v>
      </c>
      <c r="DB25" s="26">
        <f t="shared" si="23"/>
        <v>0</v>
      </c>
      <c r="DC25" s="26">
        <f t="shared" si="23"/>
        <v>0</v>
      </c>
      <c r="DD25" s="26">
        <f t="shared" si="23"/>
        <v>0</v>
      </c>
      <c r="DE25" s="26">
        <f t="shared" si="23"/>
        <v>0</v>
      </c>
      <c r="DF25" s="26">
        <f t="shared" si="23"/>
        <v>0</v>
      </c>
      <c r="DG25" s="26">
        <f t="shared" si="23"/>
        <v>0</v>
      </c>
      <c r="DH25" s="26">
        <f t="shared" si="23"/>
        <v>0</v>
      </c>
      <c r="DI25" s="26">
        <f t="shared" si="23"/>
        <v>0</v>
      </c>
      <c r="DJ25" s="26">
        <f t="shared" si="23"/>
        <v>0</v>
      </c>
      <c r="DK25" s="26">
        <f t="shared" si="23"/>
        <v>0</v>
      </c>
      <c r="DL25" s="26">
        <f t="shared" si="23"/>
        <v>0</v>
      </c>
      <c r="DM25" s="26">
        <f t="shared" si="23"/>
        <v>0</v>
      </c>
      <c r="DN25" s="26">
        <f t="shared" si="23"/>
        <v>0</v>
      </c>
      <c r="DO25" s="26">
        <f t="shared" si="21"/>
        <v>5000000</v>
      </c>
      <c r="DP25" s="26">
        <f t="shared" si="10"/>
        <v>0</v>
      </c>
      <c r="DQ25" s="26">
        <f t="shared" si="10"/>
        <v>0</v>
      </c>
      <c r="DR25" s="26">
        <f t="shared" si="10"/>
        <v>0</v>
      </c>
      <c r="DS25" s="26">
        <f t="shared" si="10"/>
        <v>0</v>
      </c>
      <c r="DT25" s="26"/>
      <c r="DU25" s="26">
        <f t="shared" si="11"/>
        <v>0</v>
      </c>
      <c r="DW25" s="31">
        <f t="shared" ref="DW25:DW28" si="28">+G25</f>
        <v>5000000</v>
      </c>
      <c r="DX25" s="31">
        <f t="shared" si="17"/>
        <v>5000000</v>
      </c>
      <c r="DY25" s="31">
        <f t="shared" si="13"/>
        <v>5000000</v>
      </c>
    </row>
    <row r="26" spans="1:131" ht="40.5" customHeight="1" x14ac:dyDescent="0.3">
      <c r="A26" s="32"/>
      <c r="B26" s="187"/>
      <c r="C26" s="35" t="s">
        <v>100</v>
      </c>
      <c r="D26" s="33" t="s">
        <v>101</v>
      </c>
      <c r="E26" s="48">
        <v>510</v>
      </c>
      <c r="F26" s="25" t="s">
        <v>102</v>
      </c>
      <c r="G26" s="26">
        <f t="shared" si="14"/>
        <v>114500000</v>
      </c>
      <c r="H26" s="26"/>
      <c r="I26" s="26">
        <v>100000000</v>
      </c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>
        <f>14500000</f>
        <v>14500000</v>
      </c>
      <c r="AD26" s="27">
        <f t="shared" si="24"/>
        <v>0.89519650655021832</v>
      </c>
      <c r="AE26" s="26">
        <f t="shared" si="25"/>
        <v>102500000</v>
      </c>
      <c r="AF26" s="26"/>
      <c r="AG26" s="26">
        <f>+'[3]FEBRERO 2019'!$K$1072</f>
        <v>100000000</v>
      </c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>
        <f>+'[2]MAYO 2019'!$AF$1805</f>
        <v>2500000</v>
      </c>
      <c r="BB26" s="27">
        <f t="shared" si="26"/>
        <v>0.10480349344978168</v>
      </c>
      <c r="BC26" s="26">
        <f t="shared" si="2"/>
        <v>12000000</v>
      </c>
      <c r="BD26" s="26">
        <f t="shared" si="19"/>
        <v>0</v>
      </c>
      <c r="BE26" s="26">
        <f t="shared" si="19"/>
        <v>0</v>
      </c>
      <c r="BF26" s="26">
        <f t="shared" si="19"/>
        <v>0</v>
      </c>
      <c r="BG26" s="26">
        <f t="shared" si="19"/>
        <v>0</v>
      </c>
      <c r="BH26" s="26">
        <f t="shared" si="19"/>
        <v>0</v>
      </c>
      <c r="BI26" s="26">
        <f t="shared" si="19"/>
        <v>0</v>
      </c>
      <c r="BJ26" s="26">
        <f t="shared" si="19"/>
        <v>0</v>
      </c>
      <c r="BK26" s="26">
        <f t="shared" si="19"/>
        <v>0</v>
      </c>
      <c r="BL26" s="26">
        <f t="shared" si="19"/>
        <v>0</v>
      </c>
      <c r="BM26" s="26">
        <f t="shared" ref="BM26:BS36" si="29">Q26-AO26</f>
        <v>0</v>
      </c>
      <c r="BN26" s="26">
        <f t="shared" si="29"/>
        <v>0</v>
      </c>
      <c r="BO26" s="26">
        <f t="shared" si="29"/>
        <v>0</v>
      </c>
      <c r="BP26" s="26">
        <f t="shared" si="29"/>
        <v>0</v>
      </c>
      <c r="BQ26" s="26">
        <f t="shared" si="29"/>
        <v>0</v>
      </c>
      <c r="BR26" s="26">
        <f t="shared" si="29"/>
        <v>0</v>
      </c>
      <c r="BS26" s="26">
        <f t="shared" si="29"/>
        <v>0</v>
      </c>
      <c r="BT26" s="26">
        <f t="shared" si="22"/>
        <v>0</v>
      </c>
      <c r="BU26" s="26">
        <f t="shared" si="22"/>
        <v>0</v>
      </c>
      <c r="BV26" s="26">
        <f t="shared" si="22"/>
        <v>0</v>
      </c>
      <c r="BW26" s="26">
        <f t="shared" si="22"/>
        <v>0</v>
      </c>
      <c r="BX26" s="26"/>
      <c r="BY26" s="26">
        <f t="shared" si="5"/>
        <v>12000000</v>
      </c>
      <c r="BZ26" s="27">
        <f t="shared" si="27"/>
        <v>0.36185058515283841</v>
      </c>
      <c r="CA26" s="26">
        <f t="shared" si="6"/>
        <v>41431892</v>
      </c>
      <c r="CB26" s="26"/>
      <c r="CC26" s="26">
        <f>+'[2]MAYO 2019'!$H$1803</f>
        <v>41431892</v>
      </c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7">
        <f t="shared" si="7"/>
        <v>0.63814941484716159</v>
      </c>
      <c r="CY26" s="26">
        <f t="shared" si="8"/>
        <v>73068108</v>
      </c>
      <c r="CZ26" s="26">
        <f t="shared" si="23"/>
        <v>0</v>
      </c>
      <c r="DA26" s="26">
        <f t="shared" si="23"/>
        <v>58568108</v>
      </c>
      <c r="DB26" s="26">
        <f t="shared" si="23"/>
        <v>0</v>
      </c>
      <c r="DC26" s="26">
        <f t="shared" si="23"/>
        <v>0</v>
      </c>
      <c r="DD26" s="26">
        <f t="shared" si="23"/>
        <v>0</v>
      </c>
      <c r="DE26" s="26">
        <f t="shared" si="23"/>
        <v>0</v>
      </c>
      <c r="DF26" s="26">
        <f t="shared" si="23"/>
        <v>0</v>
      </c>
      <c r="DG26" s="26">
        <f t="shared" si="23"/>
        <v>0</v>
      </c>
      <c r="DH26" s="26">
        <f t="shared" si="23"/>
        <v>0</v>
      </c>
      <c r="DI26" s="26">
        <f t="shared" si="23"/>
        <v>0</v>
      </c>
      <c r="DJ26" s="26">
        <f t="shared" si="23"/>
        <v>0</v>
      </c>
      <c r="DK26" s="26">
        <f t="shared" si="23"/>
        <v>0</v>
      </c>
      <c r="DL26" s="26">
        <f t="shared" si="23"/>
        <v>0</v>
      </c>
      <c r="DM26" s="26">
        <f t="shared" si="23"/>
        <v>0</v>
      </c>
      <c r="DN26" s="26">
        <f t="shared" si="23"/>
        <v>0</v>
      </c>
      <c r="DO26" s="26">
        <f t="shared" si="21"/>
        <v>0</v>
      </c>
      <c r="DP26" s="26">
        <f t="shared" si="10"/>
        <v>0</v>
      </c>
      <c r="DQ26" s="26">
        <f t="shared" si="10"/>
        <v>0</v>
      </c>
      <c r="DR26" s="26">
        <f t="shared" si="10"/>
        <v>0</v>
      </c>
      <c r="DS26" s="26">
        <f t="shared" si="10"/>
        <v>0</v>
      </c>
      <c r="DT26" s="26"/>
      <c r="DU26" s="26">
        <f t="shared" si="11"/>
        <v>14500000</v>
      </c>
      <c r="DW26" s="31">
        <f t="shared" si="28"/>
        <v>114500000</v>
      </c>
      <c r="DX26" s="31">
        <f t="shared" si="17"/>
        <v>114500000</v>
      </c>
      <c r="DY26" s="31">
        <f t="shared" si="13"/>
        <v>114500000</v>
      </c>
    </row>
    <row r="27" spans="1:131" ht="77.400000000000006" customHeight="1" x14ac:dyDescent="0.3">
      <c r="A27" s="32"/>
      <c r="B27" s="187"/>
      <c r="C27" s="35" t="s">
        <v>103</v>
      </c>
      <c r="D27" s="33" t="s">
        <v>104</v>
      </c>
      <c r="E27" s="48">
        <v>510</v>
      </c>
      <c r="F27" s="25" t="s">
        <v>52</v>
      </c>
      <c r="G27" s="26">
        <f t="shared" si="14"/>
        <v>40000000</v>
      </c>
      <c r="H27" s="26"/>
      <c r="I27" s="26">
        <v>40000000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7">
        <f t="shared" si="24"/>
        <v>0</v>
      </c>
      <c r="AE27" s="26">
        <f t="shared" ref="AE27:AE28" si="30">SUM(AF27:BA27)</f>
        <v>0</v>
      </c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7">
        <f t="shared" si="26"/>
        <v>1</v>
      </c>
      <c r="BC27" s="26">
        <f t="shared" si="2"/>
        <v>40000000</v>
      </c>
      <c r="BD27" s="26">
        <f t="shared" ref="BD27:BL36" si="31">H27-AF27</f>
        <v>0</v>
      </c>
      <c r="BE27" s="26">
        <f t="shared" si="31"/>
        <v>40000000</v>
      </c>
      <c r="BF27" s="26">
        <f t="shared" si="31"/>
        <v>0</v>
      </c>
      <c r="BG27" s="26">
        <f t="shared" si="31"/>
        <v>0</v>
      </c>
      <c r="BH27" s="26">
        <f t="shared" si="31"/>
        <v>0</v>
      </c>
      <c r="BI27" s="26">
        <f t="shared" si="31"/>
        <v>0</v>
      </c>
      <c r="BJ27" s="26">
        <f t="shared" si="31"/>
        <v>0</v>
      </c>
      <c r="BK27" s="26">
        <f t="shared" si="31"/>
        <v>0</v>
      </c>
      <c r="BL27" s="26">
        <f t="shared" si="31"/>
        <v>0</v>
      </c>
      <c r="BM27" s="26">
        <f t="shared" si="29"/>
        <v>0</v>
      </c>
      <c r="BN27" s="26">
        <f t="shared" si="29"/>
        <v>0</v>
      </c>
      <c r="BO27" s="26">
        <f t="shared" si="29"/>
        <v>0</v>
      </c>
      <c r="BP27" s="26">
        <f t="shared" si="29"/>
        <v>0</v>
      </c>
      <c r="BQ27" s="26">
        <f t="shared" si="29"/>
        <v>0</v>
      </c>
      <c r="BR27" s="26">
        <f t="shared" si="29"/>
        <v>0</v>
      </c>
      <c r="BS27" s="26">
        <f t="shared" si="29"/>
        <v>0</v>
      </c>
      <c r="BT27" s="26">
        <f t="shared" si="22"/>
        <v>0</v>
      </c>
      <c r="BU27" s="26">
        <f t="shared" si="22"/>
        <v>0</v>
      </c>
      <c r="BV27" s="26">
        <f t="shared" si="22"/>
        <v>0</v>
      </c>
      <c r="BW27" s="26">
        <f t="shared" si="22"/>
        <v>0</v>
      </c>
      <c r="BX27" s="26"/>
      <c r="BY27" s="26">
        <f t="shared" si="5"/>
        <v>0</v>
      </c>
      <c r="BZ27" s="27">
        <f t="shared" si="27"/>
        <v>0</v>
      </c>
      <c r="CA27" s="26">
        <f t="shared" si="6"/>
        <v>0</v>
      </c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7">
        <f t="shared" si="7"/>
        <v>1</v>
      </c>
      <c r="CY27" s="26">
        <f t="shared" si="8"/>
        <v>40000000</v>
      </c>
      <c r="CZ27" s="26">
        <f t="shared" si="23"/>
        <v>0</v>
      </c>
      <c r="DA27" s="26">
        <f t="shared" si="23"/>
        <v>40000000</v>
      </c>
      <c r="DB27" s="26">
        <f t="shared" si="23"/>
        <v>0</v>
      </c>
      <c r="DC27" s="26">
        <f t="shared" si="23"/>
        <v>0</v>
      </c>
      <c r="DD27" s="26">
        <f t="shared" si="23"/>
        <v>0</v>
      </c>
      <c r="DE27" s="26">
        <f t="shared" si="23"/>
        <v>0</v>
      </c>
      <c r="DF27" s="26">
        <f t="shared" si="23"/>
        <v>0</v>
      </c>
      <c r="DG27" s="26">
        <f t="shared" si="23"/>
        <v>0</v>
      </c>
      <c r="DH27" s="26">
        <f t="shared" si="23"/>
        <v>0</v>
      </c>
      <c r="DI27" s="26">
        <f t="shared" si="23"/>
        <v>0</v>
      </c>
      <c r="DJ27" s="26">
        <f t="shared" si="23"/>
        <v>0</v>
      </c>
      <c r="DK27" s="26">
        <f t="shared" si="23"/>
        <v>0</v>
      </c>
      <c r="DL27" s="26">
        <f t="shared" si="23"/>
        <v>0</v>
      </c>
      <c r="DM27" s="26">
        <f t="shared" si="23"/>
        <v>0</v>
      </c>
      <c r="DN27" s="26">
        <f t="shared" si="23"/>
        <v>0</v>
      </c>
      <c r="DO27" s="26">
        <f t="shared" si="21"/>
        <v>0</v>
      </c>
      <c r="DP27" s="26">
        <f t="shared" si="10"/>
        <v>0</v>
      </c>
      <c r="DQ27" s="26">
        <f t="shared" si="10"/>
        <v>0</v>
      </c>
      <c r="DR27" s="26">
        <f t="shared" si="10"/>
        <v>0</v>
      </c>
      <c r="DS27" s="26">
        <f t="shared" si="10"/>
        <v>0</v>
      </c>
      <c r="DT27" s="26"/>
      <c r="DU27" s="26">
        <f t="shared" si="11"/>
        <v>0</v>
      </c>
      <c r="DW27" s="31">
        <f t="shared" si="28"/>
        <v>40000000</v>
      </c>
      <c r="DX27" s="31">
        <f t="shared" si="17"/>
        <v>40000000</v>
      </c>
      <c r="DY27" s="31">
        <f t="shared" si="13"/>
        <v>40000000</v>
      </c>
    </row>
    <row r="28" spans="1:131" ht="34.200000000000003" customHeight="1" x14ac:dyDescent="0.3">
      <c r="A28" s="32"/>
      <c r="B28" s="188"/>
      <c r="C28" s="35" t="s">
        <v>105</v>
      </c>
      <c r="D28" s="33" t="s">
        <v>106</v>
      </c>
      <c r="E28" s="48">
        <v>510</v>
      </c>
      <c r="F28" s="25" t="s">
        <v>52</v>
      </c>
      <c r="G28" s="26">
        <f t="shared" si="14"/>
        <v>10000000</v>
      </c>
      <c r="H28" s="26"/>
      <c r="I28" s="26">
        <v>6000000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>
        <v>4000000</v>
      </c>
      <c r="X28" s="26"/>
      <c r="Y28" s="26"/>
      <c r="Z28" s="26"/>
      <c r="AA28" s="26"/>
      <c r="AB28" s="26"/>
      <c r="AC28" s="26"/>
      <c r="AD28" s="27"/>
      <c r="AE28" s="26">
        <f t="shared" si="30"/>
        <v>0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7">
        <f t="shared" si="26"/>
        <v>1</v>
      </c>
      <c r="BC28" s="26">
        <f t="shared" si="2"/>
        <v>10000000</v>
      </c>
      <c r="BD28" s="26">
        <f t="shared" si="31"/>
        <v>0</v>
      </c>
      <c r="BE28" s="26">
        <f t="shared" si="31"/>
        <v>6000000</v>
      </c>
      <c r="BF28" s="26">
        <f t="shared" si="31"/>
        <v>0</v>
      </c>
      <c r="BG28" s="26">
        <f t="shared" si="31"/>
        <v>0</v>
      </c>
      <c r="BH28" s="26">
        <f t="shared" si="31"/>
        <v>0</v>
      </c>
      <c r="BI28" s="26">
        <f t="shared" si="31"/>
        <v>0</v>
      </c>
      <c r="BJ28" s="26">
        <f t="shared" si="31"/>
        <v>0</v>
      </c>
      <c r="BK28" s="26">
        <f t="shared" si="31"/>
        <v>0</v>
      </c>
      <c r="BL28" s="26">
        <f t="shared" si="31"/>
        <v>0</v>
      </c>
      <c r="BM28" s="26">
        <f t="shared" si="29"/>
        <v>0</v>
      </c>
      <c r="BN28" s="26">
        <f t="shared" si="29"/>
        <v>0</v>
      </c>
      <c r="BO28" s="26">
        <f t="shared" si="29"/>
        <v>0</v>
      </c>
      <c r="BP28" s="26">
        <f t="shared" si="29"/>
        <v>0</v>
      </c>
      <c r="BQ28" s="26">
        <f t="shared" si="29"/>
        <v>0</v>
      </c>
      <c r="BR28" s="26">
        <f t="shared" si="29"/>
        <v>0</v>
      </c>
      <c r="BS28" s="26">
        <f t="shared" si="29"/>
        <v>4000000</v>
      </c>
      <c r="BT28" s="26">
        <f t="shared" si="22"/>
        <v>0</v>
      </c>
      <c r="BU28" s="26">
        <f t="shared" si="22"/>
        <v>0</v>
      </c>
      <c r="BV28" s="26">
        <f t="shared" si="22"/>
        <v>0</v>
      </c>
      <c r="BW28" s="26">
        <f t="shared" si="22"/>
        <v>0</v>
      </c>
      <c r="BX28" s="26"/>
      <c r="BY28" s="26">
        <f t="shared" si="5"/>
        <v>0</v>
      </c>
      <c r="BZ28" s="27">
        <f t="shared" si="27"/>
        <v>0</v>
      </c>
      <c r="CA28" s="26">
        <f t="shared" si="6"/>
        <v>0</v>
      </c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7">
        <f t="shared" si="7"/>
        <v>1</v>
      </c>
      <c r="CY28" s="26">
        <f t="shared" si="8"/>
        <v>10000000</v>
      </c>
      <c r="CZ28" s="26">
        <f t="shared" si="23"/>
        <v>0</v>
      </c>
      <c r="DA28" s="26">
        <f t="shared" si="23"/>
        <v>6000000</v>
      </c>
      <c r="DB28" s="26">
        <f t="shared" si="23"/>
        <v>0</v>
      </c>
      <c r="DC28" s="26">
        <f t="shared" si="23"/>
        <v>0</v>
      </c>
      <c r="DD28" s="26">
        <f t="shared" si="23"/>
        <v>0</v>
      </c>
      <c r="DE28" s="26">
        <f t="shared" si="23"/>
        <v>0</v>
      </c>
      <c r="DF28" s="26">
        <f t="shared" si="23"/>
        <v>0</v>
      </c>
      <c r="DG28" s="26">
        <f t="shared" si="23"/>
        <v>0</v>
      </c>
      <c r="DH28" s="26">
        <f t="shared" si="23"/>
        <v>0</v>
      </c>
      <c r="DI28" s="26">
        <f t="shared" si="23"/>
        <v>0</v>
      </c>
      <c r="DJ28" s="26">
        <f t="shared" si="23"/>
        <v>0</v>
      </c>
      <c r="DK28" s="26">
        <f t="shared" si="23"/>
        <v>0</v>
      </c>
      <c r="DL28" s="26">
        <f t="shared" si="23"/>
        <v>0</v>
      </c>
      <c r="DM28" s="26">
        <f t="shared" si="23"/>
        <v>0</v>
      </c>
      <c r="DN28" s="26">
        <f t="shared" si="23"/>
        <v>0</v>
      </c>
      <c r="DO28" s="26">
        <f t="shared" si="21"/>
        <v>4000000</v>
      </c>
      <c r="DP28" s="26">
        <f t="shared" si="10"/>
        <v>0</v>
      </c>
      <c r="DQ28" s="26">
        <f t="shared" si="10"/>
        <v>0</v>
      </c>
      <c r="DR28" s="26">
        <f t="shared" si="10"/>
        <v>0</v>
      </c>
      <c r="DS28" s="26">
        <f t="shared" si="10"/>
        <v>0</v>
      </c>
      <c r="DT28" s="26"/>
      <c r="DU28" s="26">
        <f t="shared" si="11"/>
        <v>0</v>
      </c>
      <c r="DW28" s="31">
        <f t="shared" si="28"/>
        <v>10000000</v>
      </c>
      <c r="DX28" s="31">
        <f t="shared" si="17"/>
        <v>10000000</v>
      </c>
      <c r="DY28" s="31">
        <f t="shared" si="13"/>
        <v>10000000</v>
      </c>
    </row>
    <row r="29" spans="1:131" ht="31.2" customHeight="1" x14ac:dyDescent="0.3">
      <c r="A29" s="32"/>
      <c r="B29" s="189" t="s">
        <v>107</v>
      </c>
      <c r="C29" s="35" t="s">
        <v>108</v>
      </c>
      <c r="D29" s="33" t="s">
        <v>109</v>
      </c>
      <c r="E29" s="48">
        <v>510</v>
      </c>
      <c r="F29" s="25" t="s">
        <v>52</v>
      </c>
      <c r="G29" s="26">
        <f t="shared" si="14"/>
        <v>4000000</v>
      </c>
      <c r="H29" s="26"/>
      <c r="I29" s="26">
        <v>4000000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7">
        <f>+AE29/G29</f>
        <v>0</v>
      </c>
      <c r="AE29" s="26">
        <f t="shared" si="1"/>
        <v>0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7">
        <f t="shared" si="16"/>
        <v>1</v>
      </c>
      <c r="BC29" s="26">
        <f t="shared" si="2"/>
        <v>4000000</v>
      </c>
      <c r="BD29" s="26">
        <f t="shared" si="31"/>
        <v>0</v>
      </c>
      <c r="BE29" s="26">
        <f t="shared" si="31"/>
        <v>4000000</v>
      </c>
      <c r="BF29" s="26">
        <f t="shared" si="31"/>
        <v>0</v>
      </c>
      <c r="BG29" s="26">
        <f t="shared" si="31"/>
        <v>0</v>
      </c>
      <c r="BH29" s="26">
        <f t="shared" si="31"/>
        <v>0</v>
      </c>
      <c r="BI29" s="26">
        <f t="shared" si="31"/>
        <v>0</v>
      </c>
      <c r="BJ29" s="26">
        <f t="shared" si="31"/>
        <v>0</v>
      </c>
      <c r="BK29" s="26">
        <f t="shared" si="31"/>
        <v>0</v>
      </c>
      <c r="BL29" s="26">
        <f t="shared" si="31"/>
        <v>0</v>
      </c>
      <c r="BM29" s="26">
        <f t="shared" si="29"/>
        <v>0</v>
      </c>
      <c r="BN29" s="26">
        <f t="shared" si="29"/>
        <v>0</v>
      </c>
      <c r="BO29" s="26">
        <f t="shared" si="29"/>
        <v>0</v>
      </c>
      <c r="BP29" s="26">
        <f t="shared" si="29"/>
        <v>0</v>
      </c>
      <c r="BQ29" s="26">
        <f t="shared" si="29"/>
        <v>0</v>
      </c>
      <c r="BR29" s="26">
        <f t="shared" si="29"/>
        <v>0</v>
      </c>
      <c r="BS29" s="26">
        <f t="shared" si="29"/>
        <v>0</v>
      </c>
      <c r="BT29" s="26">
        <f t="shared" si="22"/>
        <v>0</v>
      </c>
      <c r="BU29" s="26">
        <f t="shared" si="22"/>
        <v>0</v>
      </c>
      <c r="BV29" s="26">
        <f t="shared" si="22"/>
        <v>0</v>
      </c>
      <c r="BW29" s="26">
        <f t="shared" si="22"/>
        <v>0</v>
      </c>
      <c r="BX29" s="26"/>
      <c r="BY29" s="26">
        <f t="shared" si="5"/>
        <v>0</v>
      </c>
      <c r="BZ29" s="27">
        <f t="shared" si="27"/>
        <v>0</v>
      </c>
      <c r="CA29" s="26">
        <f t="shared" si="6"/>
        <v>0</v>
      </c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7">
        <f t="shared" si="7"/>
        <v>1</v>
      </c>
      <c r="CY29" s="26">
        <f t="shared" si="8"/>
        <v>4000000</v>
      </c>
      <c r="CZ29" s="26">
        <f t="shared" si="23"/>
        <v>0</v>
      </c>
      <c r="DA29" s="26">
        <f t="shared" si="23"/>
        <v>4000000</v>
      </c>
      <c r="DB29" s="26">
        <f t="shared" si="23"/>
        <v>0</v>
      </c>
      <c r="DC29" s="26">
        <f t="shared" si="23"/>
        <v>0</v>
      </c>
      <c r="DD29" s="26">
        <f t="shared" si="23"/>
        <v>0</v>
      </c>
      <c r="DE29" s="26">
        <f t="shared" si="23"/>
        <v>0</v>
      </c>
      <c r="DF29" s="26">
        <f t="shared" si="23"/>
        <v>0</v>
      </c>
      <c r="DG29" s="26">
        <f t="shared" si="23"/>
        <v>0</v>
      </c>
      <c r="DH29" s="26">
        <f t="shared" si="23"/>
        <v>0</v>
      </c>
      <c r="DI29" s="26">
        <f t="shared" si="23"/>
        <v>0</v>
      </c>
      <c r="DJ29" s="26">
        <f t="shared" si="23"/>
        <v>0</v>
      </c>
      <c r="DK29" s="26">
        <f t="shared" si="23"/>
        <v>0</v>
      </c>
      <c r="DL29" s="26">
        <f t="shared" si="23"/>
        <v>0</v>
      </c>
      <c r="DM29" s="26">
        <f t="shared" si="23"/>
        <v>0</v>
      </c>
      <c r="DN29" s="26">
        <f t="shared" si="23"/>
        <v>0</v>
      </c>
      <c r="DO29" s="26">
        <f t="shared" si="21"/>
        <v>0</v>
      </c>
      <c r="DP29" s="26">
        <f t="shared" si="10"/>
        <v>0</v>
      </c>
      <c r="DQ29" s="26">
        <f t="shared" si="10"/>
        <v>0</v>
      </c>
      <c r="DR29" s="26">
        <f t="shared" si="10"/>
        <v>0</v>
      </c>
      <c r="DS29" s="26">
        <f t="shared" si="10"/>
        <v>0</v>
      </c>
      <c r="DT29" s="26"/>
      <c r="DU29" s="26">
        <f t="shared" si="11"/>
        <v>0</v>
      </c>
      <c r="DW29" s="31">
        <f>+G29</f>
        <v>4000000</v>
      </c>
      <c r="DX29" s="31">
        <f t="shared" si="17"/>
        <v>4000000</v>
      </c>
      <c r="DY29" s="31">
        <f t="shared" si="13"/>
        <v>4000000</v>
      </c>
      <c r="DZ29" s="31"/>
    </row>
    <row r="30" spans="1:131" ht="24" customHeight="1" x14ac:dyDescent="0.3">
      <c r="A30" s="32"/>
      <c r="B30" s="189"/>
      <c r="C30" s="35" t="s">
        <v>110</v>
      </c>
      <c r="D30" s="33" t="s">
        <v>111</v>
      </c>
      <c r="E30" s="48">
        <v>510</v>
      </c>
      <c r="F30" s="25" t="s">
        <v>112</v>
      </c>
      <c r="G30" s="26">
        <f t="shared" si="14"/>
        <v>78200000</v>
      </c>
      <c r="H30" s="26"/>
      <c r="I30" s="26">
        <v>75000000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>
        <v>3200000</v>
      </c>
      <c r="AD30" s="27">
        <f>+AE30/G30</f>
        <v>1</v>
      </c>
      <c r="AE30" s="26">
        <f t="shared" si="1"/>
        <v>78200000</v>
      </c>
      <c r="AF30" s="26"/>
      <c r="AG30" s="26">
        <f>+'[5]ENERO 2019'!$K$943</f>
        <v>75000000</v>
      </c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>
        <f>+'[2]MAYO 2019'!$AF$1852</f>
        <v>3200000</v>
      </c>
      <c r="BB30" s="27">
        <f t="shared" si="16"/>
        <v>0</v>
      </c>
      <c r="BC30" s="26">
        <f t="shared" si="2"/>
        <v>0</v>
      </c>
      <c r="BD30" s="26">
        <f t="shared" si="31"/>
        <v>0</v>
      </c>
      <c r="BE30" s="26">
        <f t="shared" si="31"/>
        <v>0</v>
      </c>
      <c r="BF30" s="26">
        <f t="shared" si="31"/>
        <v>0</v>
      </c>
      <c r="BG30" s="26">
        <f t="shared" si="31"/>
        <v>0</v>
      </c>
      <c r="BH30" s="26">
        <f t="shared" si="31"/>
        <v>0</v>
      </c>
      <c r="BI30" s="26">
        <f t="shared" si="31"/>
        <v>0</v>
      </c>
      <c r="BJ30" s="26">
        <f t="shared" si="31"/>
        <v>0</v>
      </c>
      <c r="BK30" s="26">
        <f t="shared" si="31"/>
        <v>0</v>
      </c>
      <c r="BL30" s="26">
        <f t="shared" si="31"/>
        <v>0</v>
      </c>
      <c r="BM30" s="26">
        <f t="shared" si="29"/>
        <v>0</v>
      </c>
      <c r="BN30" s="26">
        <f t="shared" si="29"/>
        <v>0</v>
      </c>
      <c r="BO30" s="26">
        <f t="shared" si="29"/>
        <v>0</v>
      </c>
      <c r="BP30" s="26">
        <f t="shared" si="29"/>
        <v>0</v>
      </c>
      <c r="BQ30" s="26">
        <f t="shared" si="29"/>
        <v>0</v>
      </c>
      <c r="BR30" s="26">
        <f t="shared" si="29"/>
        <v>0</v>
      </c>
      <c r="BS30" s="26">
        <f t="shared" si="29"/>
        <v>0</v>
      </c>
      <c r="BT30" s="26">
        <f t="shared" si="22"/>
        <v>0</v>
      </c>
      <c r="BU30" s="26">
        <f t="shared" si="22"/>
        <v>0</v>
      </c>
      <c r="BV30" s="26">
        <f t="shared" si="22"/>
        <v>0</v>
      </c>
      <c r="BW30" s="26">
        <f t="shared" si="22"/>
        <v>0</v>
      </c>
      <c r="BX30" s="26"/>
      <c r="BY30" s="26">
        <f t="shared" si="5"/>
        <v>0</v>
      </c>
      <c r="BZ30" s="27">
        <f t="shared" si="27"/>
        <v>0.55066537084398981</v>
      </c>
      <c r="CA30" s="26">
        <f t="shared" si="6"/>
        <v>43062032</v>
      </c>
      <c r="CB30" s="26"/>
      <c r="CC30" s="26">
        <f>+'[2]MAYO 2019'!$H$1853</f>
        <v>43062032</v>
      </c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7">
        <f t="shared" si="7"/>
        <v>0.44933462915601019</v>
      </c>
      <c r="CY30" s="26">
        <f t="shared" si="8"/>
        <v>35137968</v>
      </c>
      <c r="CZ30" s="26">
        <f t="shared" si="23"/>
        <v>0</v>
      </c>
      <c r="DA30" s="26">
        <f t="shared" si="23"/>
        <v>31937968</v>
      </c>
      <c r="DB30" s="26">
        <f t="shared" si="23"/>
        <v>0</v>
      </c>
      <c r="DC30" s="26">
        <f t="shared" si="23"/>
        <v>0</v>
      </c>
      <c r="DD30" s="26">
        <f t="shared" si="23"/>
        <v>0</v>
      </c>
      <c r="DE30" s="26">
        <f t="shared" si="23"/>
        <v>0</v>
      </c>
      <c r="DF30" s="26">
        <f t="shared" si="23"/>
        <v>0</v>
      </c>
      <c r="DG30" s="26">
        <f t="shared" si="23"/>
        <v>0</v>
      </c>
      <c r="DH30" s="26">
        <f t="shared" si="23"/>
        <v>0</v>
      </c>
      <c r="DI30" s="26">
        <f t="shared" si="23"/>
        <v>0</v>
      </c>
      <c r="DJ30" s="26">
        <f t="shared" si="23"/>
        <v>0</v>
      </c>
      <c r="DK30" s="26">
        <f t="shared" si="23"/>
        <v>0</v>
      </c>
      <c r="DL30" s="26">
        <f t="shared" si="23"/>
        <v>0</v>
      </c>
      <c r="DM30" s="26">
        <f t="shared" si="23"/>
        <v>0</v>
      </c>
      <c r="DN30" s="26">
        <f t="shared" si="23"/>
        <v>0</v>
      </c>
      <c r="DO30" s="26">
        <f t="shared" si="21"/>
        <v>0</v>
      </c>
      <c r="DP30" s="26">
        <f t="shared" si="10"/>
        <v>0</v>
      </c>
      <c r="DQ30" s="26">
        <f t="shared" si="10"/>
        <v>0</v>
      </c>
      <c r="DR30" s="26">
        <f t="shared" si="10"/>
        <v>0</v>
      </c>
      <c r="DS30" s="26">
        <f t="shared" si="10"/>
        <v>0</v>
      </c>
      <c r="DT30" s="26"/>
      <c r="DU30" s="26">
        <f t="shared" si="11"/>
        <v>3200000</v>
      </c>
      <c r="DW30" s="31">
        <f>+G30</f>
        <v>78200000</v>
      </c>
      <c r="DX30" s="31">
        <f t="shared" si="17"/>
        <v>78200000</v>
      </c>
      <c r="DY30" s="31">
        <f t="shared" si="13"/>
        <v>78200000</v>
      </c>
    </row>
    <row r="31" spans="1:131" ht="20.399999999999999" customHeight="1" x14ac:dyDescent="0.3">
      <c r="A31" s="32"/>
      <c r="B31" s="186" t="s">
        <v>113</v>
      </c>
      <c r="C31" s="23" t="s">
        <v>114</v>
      </c>
      <c r="D31" s="24" t="s">
        <v>115</v>
      </c>
      <c r="E31" s="48">
        <v>510</v>
      </c>
      <c r="F31" s="25" t="s">
        <v>52</v>
      </c>
      <c r="G31" s="26">
        <f t="shared" si="14"/>
        <v>12000000</v>
      </c>
      <c r="H31" s="26"/>
      <c r="I31" s="26">
        <f>12000000-7000000</f>
        <v>5000000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>
        <f>7000000</f>
        <v>7000000</v>
      </c>
      <c r="Y31" s="26"/>
      <c r="Z31" s="26"/>
      <c r="AA31" s="26"/>
      <c r="AB31" s="26"/>
      <c r="AC31" s="26"/>
      <c r="AD31" s="27">
        <f t="shared" ref="AD31:AD72" si="32">+AE31/G31</f>
        <v>0</v>
      </c>
      <c r="AE31" s="26">
        <f t="shared" si="1"/>
        <v>0</v>
      </c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7">
        <f t="shared" si="16"/>
        <v>1</v>
      </c>
      <c r="BC31" s="26">
        <f t="shared" si="2"/>
        <v>12000000</v>
      </c>
      <c r="BD31" s="26">
        <f t="shared" si="31"/>
        <v>0</v>
      </c>
      <c r="BE31" s="26">
        <f t="shared" si="31"/>
        <v>5000000</v>
      </c>
      <c r="BF31" s="26">
        <f t="shared" si="31"/>
        <v>0</v>
      </c>
      <c r="BG31" s="26">
        <f t="shared" si="31"/>
        <v>0</v>
      </c>
      <c r="BH31" s="26">
        <f t="shared" si="31"/>
        <v>0</v>
      </c>
      <c r="BI31" s="26">
        <f t="shared" si="31"/>
        <v>0</v>
      </c>
      <c r="BJ31" s="26">
        <f t="shared" si="31"/>
        <v>0</v>
      </c>
      <c r="BK31" s="26">
        <f t="shared" si="31"/>
        <v>0</v>
      </c>
      <c r="BL31" s="26">
        <f t="shared" si="31"/>
        <v>0</v>
      </c>
      <c r="BM31" s="26">
        <f t="shared" si="29"/>
        <v>0</v>
      </c>
      <c r="BN31" s="26">
        <f t="shared" si="29"/>
        <v>0</v>
      </c>
      <c r="BO31" s="26">
        <f t="shared" si="29"/>
        <v>0</v>
      </c>
      <c r="BP31" s="26">
        <f t="shared" si="29"/>
        <v>0</v>
      </c>
      <c r="BQ31" s="26">
        <f t="shared" si="29"/>
        <v>0</v>
      </c>
      <c r="BR31" s="26">
        <f t="shared" si="29"/>
        <v>0</v>
      </c>
      <c r="BS31" s="26">
        <f t="shared" si="29"/>
        <v>0</v>
      </c>
      <c r="BT31" s="26">
        <f t="shared" si="22"/>
        <v>7000000</v>
      </c>
      <c r="BU31" s="26">
        <f t="shared" si="22"/>
        <v>0</v>
      </c>
      <c r="BV31" s="26">
        <f t="shared" si="22"/>
        <v>0</v>
      </c>
      <c r="BW31" s="26">
        <f t="shared" si="22"/>
        <v>0</v>
      </c>
      <c r="BX31" s="26"/>
      <c r="BY31" s="26">
        <f t="shared" si="5"/>
        <v>0</v>
      </c>
      <c r="BZ31" s="27">
        <f t="shared" si="27"/>
        <v>0</v>
      </c>
      <c r="CA31" s="26">
        <f t="shared" si="6"/>
        <v>0</v>
      </c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7">
        <f t="shared" si="7"/>
        <v>1</v>
      </c>
      <c r="CY31" s="26">
        <f t="shared" si="8"/>
        <v>12000000</v>
      </c>
      <c r="CZ31" s="26">
        <f t="shared" si="23"/>
        <v>0</v>
      </c>
      <c r="DA31" s="26">
        <f t="shared" si="23"/>
        <v>5000000</v>
      </c>
      <c r="DB31" s="26">
        <f t="shared" si="23"/>
        <v>0</v>
      </c>
      <c r="DC31" s="26">
        <f t="shared" si="23"/>
        <v>0</v>
      </c>
      <c r="DD31" s="26">
        <f t="shared" si="23"/>
        <v>0</v>
      </c>
      <c r="DE31" s="26">
        <f t="shared" si="23"/>
        <v>0</v>
      </c>
      <c r="DF31" s="26">
        <f t="shared" si="23"/>
        <v>0</v>
      </c>
      <c r="DG31" s="26">
        <f t="shared" si="23"/>
        <v>0</v>
      </c>
      <c r="DH31" s="26">
        <f t="shared" si="23"/>
        <v>0</v>
      </c>
      <c r="DI31" s="26">
        <f t="shared" si="23"/>
        <v>0</v>
      </c>
      <c r="DJ31" s="26">
        <f t="shared" si="23"/>
        <v>0</v>
      </c>
      <c r="DK31" s="26">
        <f t="shared" si="23"/>
        <v>0</v>
      </c>
      <c r="DL31" s="26">
        <f t="shared" si="23"/>
        <v>0</v>
      </c>
      <c r="DM31" s="26">
        <f t="shared" si="23"/>
        <v>0</v>
      </c>
      <c r="DN31" s="26">
        <f t="shared" si="23"/>
        <v>0</v>
      </c>
      <c r="DO31" s="26">
        <f t="shared" si="21"/>
        <v>0</v>
      </c>
      <c r="DP31" s="26">
        <f t="shared" si="10"/>
        <v>7000000</v>
      </c>
      <c r="DQ31" s="26">
        <f t="shared" si="10"/>
        <v>0</v>
      </c>
      <c r="DR31" s="26">
        <f t="shared" si="10"/>
        <v>0</v>
      </c>
      <c r="DS31" s="26">
        <f t="shared" si="10"/>
        <v>0</v>
      </c>
      <c r="DT31" s="26"/>
      <c r="DU31" s="26">
        <f t="shared" si="11"/>
        <v>0</v>
      </c>
      <c r="DW31" s="31">
        <f>+G31</f>
        <v>12000000</v>
      </c>
      <c r="DX31" s="31">
        <f>+AE31+BC31</f>
        <v>12000000</v>
      </c>
      <c r="DY31" s="31">
        <f t="shared" si="13"/>
        <v>12000000</v>
      </c>
    </row>
    <row r="32" spans="1:131" ht="52.8" customHeight="1" x14ac:dyDescent="0.3">
      <c r="A32" s="32"/>
      <c r="B32" s="187"/>
      <c r="C32" s="23" t="s">
        <v>116</v>
      </c>
      <c r="D32" s="24" t="s">
        <v>117</v>
      </c>
      <c r="E32" s="48">
        <v>510</v>
      </c>
      <c r="F32" s="25" t="s">
        <v>118</v>
      </c>
      <c r="G32" s="26">
        <f t="shared" si="14"/>
        <v>109000000</v>
      </c>
      <c r="H32" s="26"/>
      <c r="I32" s="26">
        <f>25000000+7000000</f>
        <v>32000000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>
        <v>25000000</v>
      </c>
      <c r="X32" s="26">
        <f>18000000</f>
        <v>18000000</v>
      </c>
      <c r="Y32" s="26"/>
      <c r="Z32" s="26"/>
      <c r="AA32" s="26"/>
      <c r="AB32" s="26"/>
      <c r="AC32" s="26">
        <v>34000000</v>
      </c>
      <c r="AD32" s="27">
        <f t="shared" si="32"/>
        <v>0.52293577981651373</v>
      </c>
      <c r="AE32" s="26">
        <f t="shared" ref="AE32:AE35" si="33">SUM(AF32:BA32)</f>
        <v>57000000</v>
      </c>
      <c r="AF32" s="26"/>
      <c r="AG32" s="26">
        <f>+'[2]MAYO 2019'!$K$1888</f>
        <v>32000000</v>
      </c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>
        <f>+'[2]MAYO 2019'!$AF$1888</f>
        <v>25000000</v>
      </c>
      <c r="BB32" s="27">
        <f t="shared" si="16"/>
        <v>0.47706422018348627</v>
      </c>
      <c r="BC32" s="26">
        <f t="shared" si="2"/>
        <v>52000000</v>
      </c>
      <c r="BD32" s="26">
        <f t="shared" si="31"/>
        <v>0</v>
      </c>
      <c r="BE32" s="26">
        <f t="shared" si="31"/>
        <v>0</v>
      </c>
      <c r="BF32" s="26">
        <f t="shared" si="31"/>
        <v>0</v>
      </c>
      <c r="BG32" s="26">
        <f t="shared" si="31"/>
        <v>0</v>
      </c>
      <c r="BH32" s="26">
        <f t="shared" si="31"/>
        <v>0</v>
      </c>
      <c r="BI32" s="26">
        <f t="shared" si="31"/>
        <v>0</v>
      </c>
      <c r="BJ32" s="26">
        <f t="shared" si="31"/>
        <v>0</v>
      </c>
      <c r="BK32" s="26">
        <f t="shared" si="31"/>
        <v>0</v>
      </c>
      <c r="BL32" s="26">
        <f t="shared" si="31"/>
        <v>0</v>
      </c>
      <c r="BM32" s="26">
        <f t="shared" si="29"/>
        <v>0</v>
      </c>
      <c r="BN32" s="26">
        <f t="shared" si="29"/>
        <v>0</v>
      </c>
      <c r="BO32" s="26">
        <f t="shared" si="29"/>
        <v>0</v>
      </c>
      <c r="BP32" s="26">
        <f t="shared" si="29"/>
        <v>0</v>
      </c>
      <c r="BQ32" s="26">
        <f t="shared" si="29"/>
        <v>0</v>
      </c>
      <c r="BR32" s="26">
        <f t="shared" si="29"/>
        <v>0</v>
      </c>
      <c r="BS32" s="26">
        <f t="shared" si="29"/>
        <v>25000000</v>
      </c>
      <c r="BT32" s="26">
        <f t="shared" si="22"/>
        <v>18000000</v>
      </c>
      <c r="BU32" s="26">
        <f t="shared" si="22"/>
        <v>0</v>
      </c>
      <c r="BV32" s="26">
        <f t="shared" si="22"/>
        <v>0</v>
      </c>
      <c r="BW32" s="26">
        <f t="shared" si="22"/>
        <v>0</v>
      </c>
      <c r="BX32" s="26"/>
      <c r="BY32" s="26">
        <f t="shared" si="5"/>
        <v>9000000</v>
      </c>
      <c r="BZ32" s="27">
        <f t="shared" si="27"/>
        <v>0.47018348623853212</v>
      </c>
      <c r="CA32" s="26">
        <f t="shared" si="6"/>
        <v>51250000</v>
      </c>
      <c r="CB32" s="26"/>
      <c r="CC32" s="26">
        <f>+'[2]MAYO 2019'!$H$1889+'[2]MAYO 2019'!$H$1901+'[2]MAYO 2019'!$H$1903+'[2]MAYO 2019'!$H$1904+'[2]MAYO 2019'!$H$1907</f>
        <v>30250000</v>
      </c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>
        <f>+'[2]MAYO 2019'!$H$1894</f>
        <v>21000000</v>
      </c>
      <c r="CX32" s="27">
        <f t="shared" si="7"/>
        <v>0.52981651376146788</v>
      </c>
      <c r="CY32" s="26">
        <f t="shared" si="8"/>
        <v>57750000</v>
      </c>
      <c r="CZ32" s="26">
        <f t="shared" si="23"/>
        <v>0</v>
      </c>
      <c r="DA32" s="26">
        <f t="shared" si="23"/>
        <v>1750000</v>
      </c>
      <c r="DB32" s="26">
        <f t="shared" si="23"/>
        <v>0</v>
      </c>
      <c r="DC32" s="26">
        <f t="shared" si="23"/>
        <v>0</v>
      </c>
      <c r="DD32" s="26">
        <f t="shared" si="23"/>
        <v>0</v>
      </c>
      <c r="DE32" s="26">
        <f t="shared" si="23"/>
        <v>0</v>
      </c>
      <c r="DF32" s="26">
        <f t="shared" si="23"/>
        <v>0</v>
      </c>
      <c r="DG32" s="26">
        <f t="shared" si="23"/>
        <v>0</v>
      </c>
      <c r="DH32" s="26">
        <f t="shared" si="23"/>
        <v>0</v>
      </c>
      <c r="DI32" s="26">
        <f t="shared" si="23"/>
        <v>0</v>
      </c>
      <c r="DJ32" s="26">
        <f t="shared" si="23"/>
        <v>0</v>
      </c>
      <c r="DK32" s="26">
        <f t="shared" si="23"/>
        <v>0</v>
      </c>
      <c r="DL32" s="26">
        <f t="shared" si="23"/>
        <v>0</v>
      </c>
      <c r="DM32" s="26">
        <f t="shared" si="23"/>
        <v>0</v>
      </c>
      <c r="DN32" s="26">
        <f t="shared" si="23"/>
        <v>0</v>
      </c>
      <c r="DO32" s="26">
        <f t="shared" si="21"/>
        <v>25000000</v>
      </c>
      <c r="DP32" s="26">
        <f t="shared" si="10"/>
        <v>18000000</v>
      </c>
      <c r="DQ32" s="26">
        <f t="shared" si="10"/>
        <v>0</v>
      </c>
      <c r="DR32" s="26">
        <f t="shared" si="10"/>
        <v>0</v>
      </c>
      <c r="DS32" s="26">
        <f t="shared" si="10"/>
        <v>0</v>
      </c>
      <c r="DT32" s="26"/>
      <c r="DU32" s="26">
        <f t="shared" si="11"/>
        <v>13000000</v>
      </c>
      <c r="DW32" s="31">
        <f t="shared" ref="DW32:DW35" si="34">+G32</f>
        <v>109000000</v>
      </c>
      <c r="DX32" s="31">
        <f t="shared" ref="DX32:DX35" si="35">+AE32+BC32</f>
        <v>109000000</v>
      </c>
      <c r="DY32" s="31">
        <f t="shared" si="13"/>
        <v>109000000</v>
      </c>
    </row>
    <row r="33" spans="1:131" ht="88.2" customHeight="1" x14ac:dyDescent="0.3">
      <c r="A33" s="32"/>
      <c r="B33" s="190" t="s">
        <v>119</v>
      </c>
      <c r="C33" s="23" t="s">
        <v>120</v>
      </c>
      <c r="D33" s="24" t="s">
        <v>121</v>
      </c>
      <c r="E33" s="48">
        <v>211</v>
      </c>
      <c r="F33" s="25" t="s">
        <v>122</v>
      </c>
      <c r="G33" s="26">
        <f t="shared" si="14"/>
        <v>897116335</v>
      </c>
      <c r="H33" s="26"/>
      <c r="I33" s="26"/>
      <c r="J33" s="26"/>
      <c r="K33" s="26"/>
      <c r="L33" s="26"/>
      <c r="M33" s="26">
        <v>244096406</v>
      </c>
      <c r="N33" s="26">
        <v>300000000</v>
      </c>
      <c r="O33" s="26">
        <f>20000000+30000000</f>
        <v>50000000</v>
      </c>
      <c r="P33" s="26"/>
      <c r="Q33" s="26">
        <v>40000000</v>
      </c>
      <c r="R33" s="26"/>
      <c r="S33" s="26"/>
      <c r="T33" s="26">
        <f>40000000+11586236</f>
        <v>51586236</v>
      </c>
      <c r="U33" s="26"/>
      <c r="V33" s="26">
        <v>30000000</v>
      </c>
      <c r="W33" s="26"/>
      <c r="X33" s="26"/>
      <c r="Y33" s="26"/>
      <c r="Z33" s="26"/>
      <c r="AA33" s="26"/>
      <c r="AB33" s="26"/>
      <c r="AC33" s="26">
        <f>181433693</f>
        <v>181433693</v>
      </c>
      <c r="AD33" s="27">
        <f t="shared" si="32"/>
        <v>0.65912142264135676</v>
      </c>
      <c r="AE33" s="26">
        <f t="shared" si="33"/>
        <v>591308595</v>
      </c>
      <c r="AF33" s="26"/>
      <c r="AG33" s="26"/>
      <c r="AH33" s="26"/>
      <c r="AI33" s="26"/>
      <c r="AJ33" s="26"/>
      <c r="AK33" s="26">
        <f>+'[4]MARZO 2019'!$O$138</f>
        <v>226918964</v>
      </c>
      <c r="AL33" s="26">
        <f>+'[4]MARZO 2019'!$P$138</f>
        <v>300000000</v>
      </c>
      <c r="AM33" s="26"/>
      <c r="AN33" s="26"/>
      <c r="AO33" s="26"/>
      <c r="AP33" s="26"/>
      <c r="AQ33" s="26"/>
      <c r="AR33" s="26"/>
      <c r="AS33" s="26"/>
      <c r="AT33" s="26">
        <f>+'[1]ABRIL 2019'!$X$159</f>
        <v>30000000</v>
      </c>
      <c r="AU33" s="26"/>
      <c r="AV33" s="26"/>
      <c r="AW33" s="26"/>
      <c r="AX33" s="26"/>
      <c r="AY33" s="26"/>
      <c r="AZ33" s="26"/>
      <c r="BA33" s="26">
        <f>+'[2]MAYO 2019'!$AF$186</f>
        <v>34389631</v>
      </c>
      <c r="BB33" s="27">
        <f t="shared" si="16"/>
        <v>0.34087857735864324</v>
      </c>
      <c r="BC33" s="26">
        <f t="shared" si="2"/>
        <v>305807740</v>
      </c>
      <c r="BD33" s="26">
        <f t="shared" si="31"/>
        <v>0</v>
      </c>
      <c r="BE33" s="26">
        <f t="shared" si="31"/>
        <v>0</v>
      </c>
      <c r="BF33" s="26">
        <f t="shared" si="31"/>
        <v>0</v>
      </c>
      <c r="BG33" s="26">
        <f t="shared" si="31"/>
        <v>0</v>
      </c>
      <c r="BH33" s="26">
        <f t="shared" si="31"/>
        <v>0</v>
      </c>
      <c r="BI33" s="26">
        <f t="shared" si="31"/>
        <v>17177442</v>
      </c>
      <c r="BJ33" s="26">
        <f t="shared" si="31"/>
        <v>0</v>
      </c>
      <c r="BK33" s="26">
        <f t="shared" si="31"/>
        <v>50000000</v>
      </c>
      <c r="BL33" s="26">
        <f t="shared" si="31"/>
        <v>0</v>
      </c>
      <c r="BM33" s="26">
        <f t="shared" si="29"/>
        <v>40000000</v>
      </c>
      <c r="BN33" s="26">
        <f t="shared" si="29"/>
        <v>0</v>
      </c>
      <c r="BO33" s="26">
        <f t="shared" si="29"/>
        <v>0</v>
      </c>
      <c r="BP33" s="26">
        <f t="shared" si="29"/>
        <v>51586236</v>
      </c>
      <c r="BQ33" s="26">
        <f t="shared" si="29"/>
        <v>0</v>
      </c>
      <c r="BR33" s="26">
        <f t="shared" si="29"/>
        <v>0</v>
      </c>
      <c r="BS33" s="26">
        <f t="shared" si="29"/>
        <v>0</v>
      </c>
      <c r="BT33" s="26">
        <f t="shared" si="22"/>
        <v>0</v>
      </c>
      <c r="BU33" s="26">
        <f t="shared" si="22"/>
        <v>0</v>
      </c>
      <c r="BV33" s="26">
        <f t="shared" si="22"/>
        <v>0</v>
      </c>
      <c r="BW33" s="26">
        <f t="shared" si="22"/>
        <v>0</v>
      </c>
      <c r="BX33" s="26"/>
      <c r="BY33" s="26">
        <f t="shared" si="5"/>
        <v>147044062</v>
      </c>
      <c r="BZ33" s="27">
        <f t="shared" si="27"/>
        <v>0.58734741910590671</v>
      </c>
      <c r="CA33" s="26">
        <f t="shared" si="6"/>
        <v>526918964</v>
      </c>
      <c r="CB33" s="26"/>
      <c r="CC33" s="26"/>
      <c r="CD33" s="26"/>
      <c r="CE33" s="26"/>
      <c r="CF33" s="26"/>
      <c r="CG33" s="26">
        <f>+'[1]ABRIL 2019'!$H$161</f>
        <v>226918964</v>
      </c>
      <c r="CH33" s="26">
        <f>+'[1]ABRIL 2019'!$H$163</f>
        <v>300000000</v>
      </c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7">
        <f t="shared" si="7"/>
        <v>0.41265258089409329</v>
      </c>
      <c r="CY33" s="26">
        <f t="shared" si="8"/>
        <v>370197371</v>
      </c>
      <c r="CZ33" s="26">
        <f t="shared" si="23"/>
        <v>0</v>
      </c>
      <c r="DA33" s="26">
        <f t="shared" si="23"/>
        <v>0</v>
      </c>
      <c r="DB33" s="26">
        <f t="shared" si="23"/>
        <v>0</v>
      </c>
      <c r="DC33" s="26">
        <f t="shared" si="23"/>
        <v>0</v>
      </c>
      <c r="DD33" s="26">
        <f t="shared" si="23"/>
        <v>0</v>
      </c>
      <c r="DE33" s="26">
        <f t="shared" si="23"/>
        <v>17177442</v>
      </c>
      <c r="DF33" s="26">
        <f t="shared" si="23"/>
        <v>0</v>
      </c>
      <c r="DG33" s="26">
        <f t="shared" si="23"/>
        <v>50000000</v>
      </c>
      <c r="DH33" s="26">
        <f t="shared" si="23"/>
        <v>0</v>
      </c>
      <c r="DI33" s="26">
        <f t="shared" si="23"/>
        <v>40000000</v>
      </c>
      <c r="DJ33" s="26">
        <f t="shared" si="23"/>
        <v>0</v>
      </c>
      <c r="DK33" s="26">
        <f t="shared" si="23"/>
        <v>0</v>
      </c>
      <c r="DL33" s="26">
        <f t="shared" si="23"/>
        <v>51586236</v>
      </c>
      <c r="DM33" s="26">
        <f t="shared" si="23"/>
        <v>0</v>
      </c>
      <c r="DN33" s="26">
        <f t="shared" si="23"/>
        <v>30000000</v>
      </c>
      <c r="DO33" s="26">
        <f t="shared" si="21"/>
        <v>0</v>
      </c>
      <c r="DP33" s="26">
        <f t="shared" si="10"/>
        <v>0</v>
      </c>
      <c r="DQ33" s="26">
        <f t="shared" si="10"/>
        <v>0</v>
      </c>
      <c r="DR33" s="26">
        <f t="shared" si="10"/>
        <v>0</v>
      </c>
      <c r="DS33" s="26">
        <f t="shared" si="10"/>
        <v>0</v>
      </c>
      <c r="DT33" s="26"/>
      <c r="DU33" s="26">
        <f t="shared" si="11"/>
        <v>181433693</v>
      </c>
      <c r="DW33" s="31">
        <f t="shared" si="34"/>
        <v>897116335</v>
      </c>
      <c r="DX33" s="31">
        <f t="shared" si="35"/>
        <v>897116335</v>
      </c>
      <c r="DY33" s="31">
        <f t="shared" si="13"/>
        <v>897116335</v>
      </c>
    </row>
    <row r="34" spans="1:131" ht="60" customHeight="1" x14ac:dyDescent="0.3">
      <c r="A34" s="32"/>
      <c r="B34" s="190"/>
      <c r="C34" s="23" t="s">
        <v>123</v>
      </c>
      <c r="D34" s="24" t="s">
        <v>124</v>
      </c>
      <c r="E34" s="48">
        <v>510</v>
      </c>
      <c r="F34" s="25" t="s">
        <v>52</v>
      </c>
      <c r="G34" s="26">
        <f t="shared" si="14"/>
        <v>5000000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>
        <v>5000000</v>
      </c>
      <c r="X34" s="26"/>
      <c r="Y34" s="26"/>
      <c r="Z34" s="26"/>
      <c r="AA34" s="26"/>
      <c r="AB34" s="26"/>
      <c r="AC34" s="26"/>
      <c r="AD34" s="27">
        <f t="shared" si="32"/>
        <v>0</v>
      </c>
      <c r="AE34" s="26">
        <f t="shared" si="33"/>
        <v>0</v>
      </c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7">
        <f t="shared" si="16"/>
        <v>1</v>
      </c>
      <c r="BC34" s="26">
        <f t="shared" si="2"/>
        <v>5000000</v>
      </c>
      <c r="BD34" s="26">
        <f t="shared" si="31"/>
        <v>0</v>
      </c>
      <c r="BE34" s="26">
        <f t="shared" si="31"/>
        <v>0</v>
      </c>
      <c r="BF34" s="26">
        <f t="shared" si="31"/>
        <v>0</v>
      </c>
      <c r="BG34" s="26">
        <f t="shared" si="31"/>
        <v>0</v>
      </c>
      <c r="BH34" s="26">
        <f t="shared" si="31"/>
        <v>0</v>
      </c>
      <c r="BI34" s="26">
        <f t="shared" si="31"/>
        <v>0</v>
      </c>
      <c r="BJ34" s="26">
        <f t="shared" si="31"/>
        <v>0</v>
      </c>
      <c r="BK34" s="26">
        <f t="shared" si="31"/>
        <v>0</v>
      </c>
      <c r="BL34" s="26">
        <f t="shared" si="31"/>
        <v>0</v>
      </c>
      <c r="BM34" s="26">
        <f t="shared" si="29"/>
        <v>0</v>
      </c>
      <c r="BN34" s="26">
        <f t="shared" si="29"/>
        <v>0</v>
      </c>
      <c r="BO34" s="26">
        <f t="shared" si="29"/>
        <v>0</v>
      </c>
      <c r="BP34" s="26">
        <f t="shared" si="29"/>
        <v>0</v>
      </c>
      <c r="BQ34" s="26">
        <f t="shared" si="29"/>
        <v>0</v>
      </c>
      <c r="BR34" s="26">
        <f t="shared" si="29"/>
        <v>0</v>
      </c>
      <c r="BS34" s="26">
        <f t="shared" si="29"/>
        <v>5000000</v>
      </c>
      <c r="BT34" s="26">
        <f t="shared" si="22"/>
        <v>0</v>
      </c>
      <c r="BU34" s="26">
        <f t="shared" si="22"/>
        <v>0</v>
      </c>
      <c r="BV34" s="26">
        <f t="shared" si="22"/>
        <v>0</v>
      </c>
      <c r="BW34" s="26">
        <f t="shared" si="22"/>
        <v>0</v>
      </c>
      <c r="BX34" s="26"/>
      <c r="BY34" s="26">
        <f t="shared" si="5"/>
        <v>0</v>
      </c>
      <c r="BZ34" s="27">
        <f t="shared" si="27"/>
        <v>0</v>
      </c>
      <c r="CA34" s="26">
        <f t="shared" si="6"/>
        <v>0</v>
      </c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7">
        <f t="shared" si="7"/>
        <v>1</v>
      </c>
      <c r="CY34" s="26">
        <f t="shared" si="8"/>
        <v>5000000</v>
      </c>
      <c r="CZ34" s="26">
        <f t="shared" si="23"/>
        <v>0</v>
      </c>
      <c r="DA34" s="26">
        <f t="shared" si="23"/>
        <v>0</v>
      </c>
      <c r="DB34" s="26">
        <f t="shared" si="23"/>
        <v>0</v>
      </c>
      <c r="DC34" s="26">
        <f t="shared" si="23"/>
        <v>0</v>
      </c>
      <c r="DD34" s="26">
        <f t="shared" si="23"/>
        <v>0</v>
      </c>
      <c r="DE34" s="26">
        <f t="shared" si="23"/>
        <v>0</v>
      </c>
      <c r="DF34" s="26">
        <f t="shared" si="23"/>
        <v>0</v>
      </c>
      <c r="DG34" s="26">
        <f t="shared" si="23"/>
        <v>0</v>
      </c>
      <c r="DH34" s="26">
        <f t="shared" si="23"/>
        <v>0</v>
      </c>
      <c r="DI34" s="26">
        <f t="shared" si="23"/>
        <v>0</v>
      </c>
      <c r="DJ34" s="26">
        <f t="shared" si="23"/>
        <v>0</v>
      </c>
      <c r="DK34" s="26">
        <f t="shared" si="23"/>
        <v>0</v>
      </c>
      <c r="DL34" s="26">
        <f t="shared" si="23"/>
        <v>0</v>
      </c>
      <c r="DM34" s="26">
        <f t="shared" si="23"/>
        <v>0</v>
      </c>
      <c r="DN34" s="26">
        <f t="shared" si="23"/>
        <v>0</v>
      </c>
      <c r="DO34" s="26">
        <f t="shared" si="21"/>
        <v>5000000</v>
      </c>
      <c r="DP34" s="26">
        <f t="shared" si="10"/>
        <v>0</v>
      </c>
      <c r="DQ34" s="26">
        <f t="shared" si="10"/>
        <v>0</v>
      </c>
      <c r="DR34" s="26">
        <f t="shared" si="10"/>
        <v>0</v>
      </c>
      <c r="DS34" s="26">
        <f t="shared" si="10"/>
        <v>0</v>
      </c>
      <c r="DT34" s="26"/>
      <c r="DU34" s="26">
        <f t="shared" si="11"/>
        <v>0</v>
      </c>
      <c r="DW34" s="31">
        <f t="shared" si="34"/>
        <v>5000000</v>
      </c>
      <c r="DX34" s="31">
        <f t="shared" si="35"/>
        <v>5000000</v>
      </c>
      <c r="DY34" s="31">
        <f t="shared" si="13"/>
        <v>5000000</v>
      </c>
    </row>
    <row r="35" spans="1:131" ht="30" customHeight="1" x14ac:dyDescent="0.3">
      <c r="A35" s="32"/>
      <c r="B35" s="190"/>
      <c r="C35" s="23" t="s">
        <v>125</v>
      </c>
      <c r="D35" s="24" t="s">
        <v>126</v>
      </c>
      <c r="E35" s="48">
        <v>510</v>
      </c>
      <c r="F35" s="25" t="s">
        <v>52</v>
      </c>
      <c r="G35" s="26">
        <f t="shared" si="14"/>
        <v>5000000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>
        <v>5000000</v>
      </c>
      <c r="X35" s="26"/>
      <c r="Y35" s="26"/>
      <c r="Z35" s="26"/>
      <c r="AA35" s="26"/>
      <c r="AB35" s="26"/>
      <c r="AC35" s="26"/>
      <c r="AD35" s="27">
        <f t="shared" si="32"/>
        <v>0</v>
      </c>
      <c r="AE35" s="26">
        <f t="shared" si="33"/>
        <v>0</v>
      </c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7">
        <f t="shared" si="16"/>
        <v>1</v>
      </c>
      <c r="BC35" s="26">
        <f t="shared" si="2"/>
        <v>5000000</v>
      </c>
      <c r="BD35" s="26">
        <f t="shared" si="31"/>
        <v>0</v>
      </c>
      <c r="BE35" s="26">
        <f t="shared" si="31"/>
        <v>0</v>
      </c>
      <c r="BF35" s="26">
        <f t="shared" si="31"/>
        <v>0</v>
      </c>
      <c r="BG35" s="26">
        <f t="shared" si="31"/>
        <v>0</v>
      </c>
      <c r="BH35" s="26">
        <f t="shared" si="31"/>
        <v>0</v>
      </c>
      <c r="BI35" s="26">
        <f t="shared" si="31"/>
        <v>0</v>
      </c>
      <c r="BJ35" s="26">
        <f t="shared" si="31"/>
        <v>0</v>
      </c>
      <c r="BK35" s="26">
        <f t="shared" si="31"/>
        <v>0</v>
      </c>
      <c r="BL35" s="26">
        <f t="shared" si="31"/>
        <v>0</v>
      </c>
      <c r="BM35" s="26">
        <f t="shared" si="29"/>
        <v>0</v>
      </c>
      <c r="BN35" s="26">
        <f t="shared" si="29"/>
        <v>0</v>
      </c>
      <c r="BO35" s="26">
        <f t="shared" si="29"/>
        <v>0</v>
      </c>
      <c r="BP35" s="26">
        <f t="shared" si="29"/>
        <v>0</v>
      </c>
      <c r="BQ35" s="26">
        <f t="shared" si="29"/>
        <v>0</v>
      </c>
      <c r="BR35" s="26">
        <f t="shared" si="29"/>
        <v>0</v>
      </c>
      <c r="BS35" s="26">
        <f t="shared" si="29"/>
        <v>5000000</v>
      </c>
      <c r="BT35" s="26">
        <f>X35-AV35</f>
        <v>0</v>
      </c>
      <c r="BU35" s="26">
        <f t="shared" si="22"/>
        <v>0</v>
      </c>
      <c r="BV35" s="26">
        <f t="shared" si="22"/>
        <v>0</v>
      </c>
      <c r="BW35" s="26">
        <f t="shared" si="22"/>
        <v>0</v>
      </c>
      <c r="BX35" s="26"/>
      <c r="BY35" s="26">
        <f t="shared" si="5"/>
        <v>0</v>
      </c>
      <c r="BZ35" s="27">
        <f t="shared" si="27"/>
        <v>0</v>
      </c>
      <c r="CA35" s="26">
        <f t="shared" si="6"/>
        <v>0</v>
      </c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7">
        <f t="shared" si="7"/>
        <v>1</v>
      </c>
      <c r="CY35" s="26">
        <f t="shared" si="8"/>
        <v>5000000</v>
      </c>
      <c r="CZ35" s="26">
        <f t="shared" si="23"/>
        <v>0</v>
      </c>
      <c r="DA35" s="26">
        <f t="shared" si="23"/>
        <v>0</v>
      </c>
      <c r="DB35" s="26">
        <f t="shared" si="23"/>
        <v>0</v>
      </c>
      <c r="DC35" s="26">
        <f t="shared" si="23"/>
        <v>0</v>
      </c>
      <c r="DD35" s="26">
        <f t="shared" si="23"/>
        <v>0</v>
      </c>
      <c r="DE35" s="26">
        <f t="shared" si="23"/>
        <v>0</v>
      </c>
      <c r="DF35" s="26">
        <f t="shared" si="23"/>
        <v>0</v>
      </c>
      <c r="DG35" s="26">
        <f t="shared" si="23"/>
        <v>0</v>
      </c>
      <c r="DH35" s="26">
        <f t="shared" si="23"/>
        <v>0</v>
      </c>
      <c r="DI35" s="26">
        <f t="shared" si="23"/>
        <v>0</v>
      </c>
      <c r="DJ35" s="26">
        <f t="shared" si="23"/>
        <v>0</v>
      </c>
      <c r="DK35" s="26">
        <f t="shared" si="23"/>
        <v>0</v>
      </c>
      <c r="DL35" s="26">
        <f t="shared" si="23"/>
        <v>0</v>
      </c>
      <c r="DM35" s="26">
        <f t="shared" si="23"/>
        <v>0</v>
      </c>
      <c r="DN35" s="26">
        <f t="shared" si="23"/>
        <v>0</v>
      </c>
      <c r="DO35" s="26">
        <f t="shared" si="21"/>
        <v>5000000</v>
      </c>
      <c r="DP35" s="26">
        <f t="shared" si="10"/>
        <v>0</v>
      </c>
      <c r="DQ35" s="26">
        <f t="shared" si="10"/>
        <v>0</v>
      </c>
      <c r="DR35" s="26">
        <f t="shared" si="10"/>
        <v>0</v>
      </c>
      <c r="DS35" s="26">
        <f t="shared" si="10"/>
        <v>0</v>
      </c>
      <c r="DT35" s="26"/>
      <c r="DU35" s="26">
        <f t="shared" si="11"/>
        <v>0</v>
      </c>
      <c r="DW35" s="31">
        <f t="shared" si="34"/>
        <v>5000000</v>
      </c>
      <c r="DX35" s="31">
        <f t="shared" si="35"/>
        <v>5000000</v>
      </c>
      <c r="DY35" s="31">
        <f t="shared" si="13"/>
        <v>5000000</v>
      </c>
    </row>
    <row r="36" spans="1:131" ht="45" customHeight="1" x14ac:dyDescent="0.3">
      <c r="A36" s="40"/>
      <c r="B36" s="190"/>
      <c r="C36" s="23" t="s">
        <v>127</v>
      </c>
      <c r="D36" s="24" t="s">
        <v>128</v>
      </c>
      <c r="E36" s="48">
        <v>510</v>
      </c>
      <c r="F36" s="25" t="s">
        <v>52</v>
      </c>
      <c r="G36" s="26">
        <f t="shared" si="14"/>
        <v>5000000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>
        <v>5000000</v>
      </c>
      <c r="X36" s="26"/>
      <c r="Y36" s="26"/>
      <c r="Z36" s="26"/>
      <c r="AA36" s="26"/>
      <c r="AB36" s="26"/>
      <c r="AC36" s="26"/>
      <c r="AD36" s="27">
        <f t="shared" si="32"/>
        <v>0</v>
      </c>
      <c r="AE36" s="26">
        <f t="shared" si="1"/>
        <v>0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7">
        <f t="shared" si="16"/>
        <v>1</v>
      </c>
      <c r="BC36" s="26">
        <f t="shared" si="2"/>
        <v>5000000</v>
      </c>
      <c r="BD36" s="26">
        <f t="shared" si="31"/>
        <v>0</v>
      </c>
      <c r="BE36" s="26">
        <f t="shared" si="31"/>
        <v>0</v>
      </c>
      <c r="BF36" s="26">
        <f t="shared" si="31"/>
        <v>0</v>
      </c>
      <c r="BG36" s="26">
        <f t="shared" si="31"/>
        <v>0</v>
      </c>
      <c r="BH36" s="26">
        <f t="shared" si="31"/>
        <v>0</v>
      </c>
      <c r="BI36" s="26">
        <f t="shared" si="31"/>
        <v>0</v>
      </c>
      <c r="BJ36" s="26">
        <f t="shared" si="31"/>
        <v>0</v>
      </c>
      <c r="BK36" s="26">
        <f t="shared" si="31"/>
        <v>0</v>
      </c>
      <c r="BL36" s="26">
        <f t="shared" si="31"/>
        <v>0</v>
      </c>
      <c r="BM36" s="26">
        <f t="shared" si="29"/>
        <v>0</v>
      </c>
      <c r="BN36" s="26">
        <f t="shared" si="29"/>
        <v>0</v>
      </c>
      <c r="BO36" s="26">
        <f t="shared" si="29"/>
        <v>0</v>
      </c>
      <c r="BP36" s="26">
        <f t="shared" si="29"/>
        <v>0</v>
      </c>
      <c r="BQ36" s="26">
        <f t="shared" si="29"/>
        <v>0</v>
      </c>
      <c r="BR36" s="26">
        <f t="shared" si="29"/>
        <v>0</v>
      </c>
      <c r="BS36" s="26">
        <f>W36-AU36</f>
        <v>5000000</v>
      </c>
      <c r="BT36" s="26">
        <f>X36-AV36</f>
        <v>0</v>
      </c>
      <c r="BU36" s="26">
        <f t="shared" si="22"/>
        <v>0</v>
      </c>
      <c r="BV36" s="26">
        <f t="shared" si="22"/>
        <v>0</v>
      </c>
      <c r="BW36" s="26">
        <f t="shared" si="22"/>
        <v>0</v>
      </c>
      <c r="BX36" s="26"/>
      <c r="BY36" s="26">
        <f t="shared" si="5"/>
        <v>0</v>
      </c>
      <c r="BZ36" s="27">
        <f t="shared" si="27"/>
        <v>0</v>
      </c>
      <c r="CA36" s="26">
        <f t="shared" si="6"/>
        <v>0</v>
      </c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7">
        <f t="shared" si="7"/>
        <v>1</v>
      </c>
      <c r="CY36" s="26">
        <f t="shared" si="8"/>
        <v>5000000</v>
      </c>
      <c r="CZ36" s="26">
        <f t="shared" si="23"/>
        <v>0</v>
      </c>
      <c r="DA36" s="26">
        <f t="shared" si="23"/>
        <v>0</v>
      </c>
      <c r="DB36" s="26">
        <f t="shared" si="23"/>
        <v>0</v>
      </c>
      <c r="DC36" s="26">
        <f t="shared" si="23"/>
        <v>0</v>
      </c>
      <c r="DD36" s="26">
        <f t="shared" si="23"/>
        <v>0</v>
      </c>
      <c r="DE36" s="26">
        <f t="shared" si="23"/>
        <v>0</v>
      </c>
      <c r="DF36" s="26">
        <f t="shared" si="23"/>
        <v>0</v>
      </c>
      <c r="DG36" s="26">
        <f t="shared" si="23"/>
        <v>0</v>
      </c>
      <c r="DH36" s="26">
        <f t="shared" si="23"/>
        <v>0</v>
      </c>
      <c r="DI36" s="26">
        <f t="shared" si="23"/>
        <v>0</v>
      </c>
      <c r="DJ36" s="26">
        <f t="shared" si="23"/>
        <v>0</v>
      </c>
      <c r="DK36" s="26">
        <f t="shared" si="23"/>
        <v>0</v>
      </c>
      <c r="DL36" s="26">
        <f t="shared" si="23"/>
        <v>0</v>
      </c>
      <c r="DM36" s="26">
        <f t="shared" si="23"/>
        <v>0</v>
      </c>
      <c r="DN36" s="26">
        <f t="shared" si="23"/>
        <v>0</v>
      </c>
      <c r="DO36" s="26">
        <f t="shared" si="21"/>
        <v>5000000</v>
      </c>
      <c r="DP36" s="26">
        <f t="shared" si="10"/>
        <v>0</v>
      </c>
      <c r="DQ36" s="26">
        <f t="shared" si="10"/>
        <v>0</v>
      </c>
      <c r="DR36" s="26">
        <f t="shared" si="10"/>
        <v>0</v>
      </c>
      <c r="DS36" s="26">
        <f t="shared" si="10"/>
        <v>0</v>
      </c>
      <c r="DT36" s="26"/>
      <c r="DU36" s="26">
        <f t="shared" si="11"/>
        <v>0</v>
      </c>
      <c r="DW36" s="31">
        <f>+G36</f>
        <v>5000000</v>
      </c>
      <c r="DX36" s="31">
        <f>+AE36+BC36</f>
        <v>5000000</v>
      </c>
      <c r="DY36" s="31">
        <f t="shared" si="13"/>
        <v>5000000</v>
      </c>
    </row>
    <row r="37" spans="1:131" s="46" customFormat="1" ht="17.25" customHeight="1" thickBot="1" x14ac:dyDescent="0.35">
      <c r="A37" s="41"/>
      <c r="B37" s="191" t="s">
        <v>129</v>
      </c>
      <c r="C37" s="191"/>
      <c r="D37" s="191"/>
      <c r="E37" s="191"/>
      <c r="F37" s="42"/>
      <c r="G37" s="43">
        <f>SUM(G4:G36)</f>
        <v>3800071443</v>
      </c>
      <c r="H37" s="43">
        <f t="shared" ref="H37:AC37" si="36">SUM(H4:H36)</f>
        <v>0</v>
      </c>
      <c r="I37" s="43">
        <f t="shared" si="36"/>
        <v>1141800000</v>
      </c>
      <c r="J37" s="43">
        <f t="shared" si="36"/>
        <v>80644090</v>
      </c>
      <c r="K37" s="43">
        <f t="shared" si="36"/>
        <v>0</v>
      </c>
      <c r="L37" s="43">
        <f t="shared" si="36"/>
        <v>0</v>
      </c>
      <c r="M37" s="43">
        <f t="shared" si="36"/>
        <v>244096406</v>
      </c>
      <c r="N37" s="43">
        <f t="shared" si="36"/>
        <v>300000000</v>
      </c>
      <c r="O37" s="43">
        <f t="shared" si="36"/>
        <v>50000000</v>
      </c>
      <c r="P37" s="43">
        <f t="shared" si="36"/>
        <v>0</v>
      </c>
      <c r="Q37" s="43">
        <f t="shared" si="36"/>
        <v>40000000</v>
      </c>
      <c r="R37" s="43">
        <f t="shared" si="36"/>
        <v>0</v>
      </c>
      <c r="S37" s="43">
        <f t="shared" si="36"/>
        <v>0</v>
      </c>
      <c r="T37" s="43">
        <f t="shared" si="36"/>
        <v>51586236</v>
      </c>
      <c r="U37" s="43">
        <f t="shared" si="36"/>
        <v>0</v>
      </c>
      <c r="V37" s="43">
        <f t="shared" si="36"/>
        <v>30000000</v>
      </c>
      <c r="W37" s="43">
        <f t="shared" si="36"/>
        <v>312000000</v>
      </c>
      <c r="X37" s="43">
        <f t="shared" si="36"/>
        <v>79000000</v>
      </c>
      <c r="Y37" s="43">
        <f t="shared" si="36"/>
        <v>0</v>
      </c>
      <c r="Z37" s="43">
        <f t="shared" si="36"/>
        <v>0</v>
      </c>
      <c r="AA37" s="43">
        <f t="shared" si="36"/>
        <v>0</v>
      </c>
      <c r="AB37" s="43">
        <f t="shared" si="36"/>
        <v>972811018</v>
      </c>
      <c r="AC37" s="43">
        <f t="shared" si="36"/>
        <v>498133693</v>
      </c>
      <c r="AD37" s="44">
        <f t="shared" si="32"/>
        <v>0.5860163353249882</v>
      </c>
      <c r="AE37" s="45">
        <f t="shared" ref="AE37:BA37" si="37">SUM(AE4:AE36)</f>
        <v>2226903941</v>
      </c>
      <c r="AF37" s="45">
        <f t="shared" si="37"/>
        <v>0</v>
      </c>
      <c r="AG37" s="45">
        <f t="shared" si="37"/>
        <v>1059285393</v>
      </c>
      <c r="AH37" s="45">
        <f t="shared" si="37"/>
        <v>0</v>
      </c>
      <c r="AI37" s="45">
        <f t="shared" si="37"/>
        <v>0</v>
      </c>
      <c r="AJ37" s="45">
        <f t="shared" si="37"/>
        <v>0</v>
      </c>
      <c r="AK37" s="45">
        <f t="shared" si="37"/>
        <v>226918964</v>
      </c>
      <c r="AL37" s="45">
        <f t="shared" si="37"/>
        <v>300000000</v>
      </c>
      <c r="AM37" s="45">
        <f t="shared" si="37"/>
        <v>0</v>
      </c>
      <c r="AN37" s="45">
        <f t="shared" si="37"/>
        <v>0</v>
      </c>
      <c r="AO37" s="45">
        <f t="shared" si="37"/>
        <v>0</v>
      </c>
      <c r="AP37" s="45">
        <f t="shared" si="37"/>
        <v>0</v>
      </c>
      <c r="AQ37" s="45">
        <f t="shared" si="37"/>
        <v>0</v>
      </c>
      <c r="AR37" s="45">
        <f t="shared" si="37"/>
        <v>0</v>
      </c>
      <c r="AS37" s="45">
        <f t="shared" si="37"/>
        <v>0</v>
      </c>
      <c r="AT37" s="45">
        <f t="shared" si="37"/>
        <v>30000000</v>
      </c>
      <c r="AU37" s="45">
        <f t="shared" si="37"/>
        <v>157782168</v>
      </c>
      <c r="AV37" s="45">
        <f t="shared" si="37"/>
        <v>0</v>
      </c>
      <c r="AW37" s="45">
        <f t="shared" si="37"/>
        <v>0</v>
      </c>
      <c r="AX37" s="45">
        <f t="shared" si="37"/>
        <v>0</v>
      </c>
      <c r="AY37" s="45">
        <f t="shared" si="37"/>
        <v>0</v>
      </c>
      <c r="AZ37" s="45">
        <f t="shared" si="37"/>
        <v>258614211</v>
      </c>
      <c r="BA37" s="45">
        <f t="shared" si="37"/>
        <v>194303205</v>
      </c>
      <c r="BB37" s="44">
        <f t="shared" si="16"/>
        <v>0.4139836646750118</v>
      </c>
      <c r="BC37" s="45">
        <f t="shared" ref="BC37:BY37" si="38">SUM(BC4:BC36)</f>
        <v>1573167502</v>
      </c>
      <c r="BD37" s="45">
        <f t="shared" si="38"/>
        <v>0</v>
      </c>
      <c r="BE37" s="45">
        <f t="shared" si="38"/>
        <v>82514607</v>
      </c>
      <c r="BF37" s="45">
        <f t="shared" si="38"/>
        <v>80644090</v>
      </c>
      <c r="BG37" s="45">
        <f t="shared" si="38"/>
        <v>0</v>
      </c>
      <c r="BH37" s="45">
        <f t="shared" si="38"/>
        <v>0</v>
      </c>
      <c r="BI37" s="45">
        <f t="shared" si="38"/>
        <v>17177442</v>
      </c>
      <c r="BJ37" s="45">
        <f t="shared" si="38"/>
        <v>0</v>
      </c>
      <c r="BK37" s="45">
        <f t="shared" si="38"/>
        <v>50000000</v>
      </c>
      <c r="BL37" s="45">
        <f t="shared" si="38"/>
        <v>0</v>
      </c>
      <c r="BM37" s="45">
        <f t="shared" si="38"/>
        <v>40000000</v>
      </c>
      <c r="BN37" s="45">
        <f t="shared" si="38"/>
        <v>0</v>
      </c>
      <c r="BO37" s="45">
        <f t="shared" si="38"/>
        <v>0</v>
      </c>
      <c r="BP37" s="45">
        <f t="shared" si="38"/>
        <v>51586236</v>
      </c>
      <c r="BQ37" s="45">
        <f t="shared" si="38"/>
        <v>0</v>
      </c>
      <c r="BR37" s="45">
        <f t="shared" si="38"/>
        <v>0</v>
      </c>
      <c r="BS37" s="45">
        <f t="shared" si="38"/>
        <v>154217832</v>
      </c>
      <c r="BT37" s="45">
        <f t="shared" si="38"/>
        <v>79000000</v>
      </c>
      <c r="BU37" s="45">
        <f t="shared" si="38"/>
        <v>0</v>
      </c>
      <c r="BV37" s="45">
        <f t="shared" si="38"/>
        <v>0</v>
      </c>
      <c r="BW37" s="45">
        <f t="shared" si="38"/>
        <v>0</v>
      </c>
      <c r="BX37" s="45">
        <f t="shared" si="38"/>
        <v>714196807</v>
      </c>
      <c r="BY37" s="45">
        <f t="shared" si="38"/>
        <v>303830488</v>
      </c>
      <c r="BZ37" s="44">
        <f t="shared" si="27"/>
        <v>0.30945016288210875</v>
      </c>
      <c r="CA37" s="45">
        <f t="shared" ref="CA37:CW37" si="39">SUM(CA4:CA36)</f>
        <v>1175932727</v>
      </c>
      <c r="CB37" s="45">
        <f t="shared" si="39"/>
        <v>0</v>
      </c>
      <c r="CC37" s="45">
        <f t="shared" si="39"/>
        <v>456469322</v>
      </c>
      <c r="CD37" s="45">
        <f t="shared" si="39"/>
        <v>0</v>
      </c>
      <c r="CE37" s="45">
        <f t="shared" si="39"/>
        <v>0</v>
      </c>
      <c r="CF37" s="45">
        <f t="shared" si="39"/>
        <v>0</v>
      </c>
      <c r="CG37" s="45">
        <f t="shared" si="39"/>
        <v>226918964</v>
      </c>
      <c r="CH37" s="45">
        <f t="shared" si="39"/>
        <v>300000000</v>
      </c>
      <c r="CI37" s="45">
        <f t="shared" si="39"/>
        <v>0</v>
      </c>
      <c r="CJ37" s="45">
        <f t="shared" si="39"/>
        <v>0</v>
      </c>
      <c r="CK37" s="45">
        <f t="shared" si="39"/>
        <v>0</v>
      </c>
      <c r="CL37" s="45">
        <f t="shared" si="39"/>
        <v>0</v>
      </c>
      <c r="CM37" s="45">
        <f t="shared" si="39"/>
        <v>0</v>
      </c>
      <c r="CN37" s="45">
        <f t="shared" si="39"/>
        <v>0</v>
      </c>
      <c r="CO37" s="45">
        <f t="shared" si="39"/>
        <v>0</v>
      </c>
      <c r="CP37" s="45">
        <f t="shared" si="39"/>
        <v>0</v>
      </c>
      <c r="CQ37" s="45">
        <f t="shared" si="39"/>
        <v>79140157</v>
      </c>
      <c r="CR37" s="45">
        <f t="shared" si="39"/>
        <v>0</v>
      </c>
      <c r="CS37" s="45">
        <f t="shared" si="39"/>
        <v>0</v>
      </c>
      <c r="CT37" s="45">
        <f t="shared" si="39"/>
        <v>0</v>
      </c>
      <c r="CU37" s="45">
        <f t="shared" si="39"/>
        <v>0</v>
      </c>
      <c r="CV37" s="45">
        <f t="shared" si="39"/>
        <v>0</v>
      </c>
      <c r="CW37" s="45">
        <f t="shared" si="39"/>
        <v>113404284</v>
      </c>
      <c r="CX37" s="44">
        <f t="shared" si="7"/>
        <v>0.69054983711789131</v>
      </c>
      <c r="CY37" s="45">
        <f t="shared" ref="CY37:DU37" si="40">SUM(CY4:CY36)</f>
        <v>2624138716</v>
      </c>
      <c r="CZ37" s="45">
        <f t="shared" si="40"/>
        <v>0</v>
      </c>
      <c r="DA37" s="45">
        <f t="shared" si="40"/>
        <v>685330678</v>
      </c>
      <c r="DB37" s="45">
        <f t="shared" si="40"/>
        <v>80644090</v>
      </c>
      <c r="DC37" s="45">
        <f t="shared" si="40"/>
        <v>0</v>
      </c>
      <c r="DD37" s="45">
        <f t="shared" si="40"/>
        <v>0</v>
      </c>
      <c r="DE37" s="45">
        <f t="shared" si="40"/>
        <v>17177442</v>
      </c>
      <c r="DF37" s="45">
        <f t="shared" si="40"/>
        <v>0</v>
      </c>
      <c r="DG37" s="45">
        <f t="shared" si="40"/>
        <v>50000000</v>
      </c>
      <c r="DH37" s="45">
        <f t="shared" si="40"/>
        <v>0</v>
      </c>
      <c r="DI37" s="45">
        <f t="shared" si="40"/>
        <v>40000000</v>
      </c>
      <c r="DJ37" s="45">
        <f t="shared" si="40"/>
        <v>0</v>
      </c>
      <c r="DK37" s="45">
        <f t="shared" si="40"/>
        <v>0</v>
      </c>
      <c r="DL37" s="45">
        <f t="shared" si="40"/>
        <v>51586236</v>
      </c>
      <c r="DM37" s="45">
        <f t="shared" si="40"/>
        <v>0</v>
      </c>
      <c r="DN37" s="45">
        <f t="shared" si="40"/>
        <v>30000000</v>
      </c>
      <c r="DO37" s="45">
        <f t="shared" si="40"/>
        <v>232859843</v>
      </c>
      <c r="DP37" s="45">
        <f t="shared" si="40"/>
        <v>79000000</v>
      </c>
      <c r="DQ37" s="45">
        <f t="shared" si="40"/>
        <v>0</v>
      </c>
      <c r="DR37" s="45">
        <f t="shared" si="40"/>
        <v>0</v>
      </c>
      <c r="DS37" s="45">
        <f t="shared" si="40"/>
        <v>0</v>
      </c>
      <c r="DT37" s="45">
        <f t="shared" si="40"/>
        <v>972811018</v>
      </c>
      <c r="DU37" s="45">
        <f t="shared" si="40"/>
        <v>384729409</v>
      </c>
      <c r="DW37" s="31">
        <f t="shared" ref="DW37:DW72" si="41">+G37</f>
        <v>3800071443</v>
      </c>
      <c r="DX37" s="31">
        <f t="shared" ref="DX37:DX116" si="42">+AE37+BC37</f>
        <v>3800071443</v>
      </c>
      <c r="DY37" s="31">
        <f t="shared" si="13"/>
        <v>3800071443</v>
      </c>
      <c r="EA37" s="47"/>
    </row>
    <row r="38" spans="1:131" ht="29.4" customHeight="1" thickTop="1" x14ac:dyDescent="0.3">
      <c r="A38" s="22" t="s">
        <v>130</v>
      </c>
      <c r="B38" s="185" t="s">
        <v>131</v>
      </c>
      <c r="C38" s="23" t="s">
        <v>132</v>
      </c>
      <c r="D38" s="24" t="s">
        <v>133</v>
      </c>
      <c r="E38" s="48">
        <v>410</v>
      </c>
      <c r="F38" s="25" t="s">
        <v>134</v>
      </c>
      <c r="G38" s="26">
        <f t="shared" si="14"/>
        <v>105848404</v>
      </c>
      <c r="H38" s="26"/>
      <c r="I38" s="26"/>
      <c r="J38" s="26"/>
      <c r="K38" s="26"/>
      <c r="L38" s="26"/>
      <c r="M38" s="26"/>
      <c r="N38" s="26">
        <v>105848404</v>
      </c>
      <c r="O38" s="37"/>
      <c r="P38" s="37"/>
      <c r="Q38" s="37"/>
      <c r="R38" s="37"/>
      <c r="S38" s="37"/>
      <c r="T38" s="30"/>
      <c r="U38" s="30"/>
      <c r="V38" s="37"/>
      <c r="W38" s="26"/>
      <c r="X38" s="37"/>
      <c r="Y38" s="37"/>
      <c r="Z38" s="37"/>
      <c r="AA38" s="37"/>
      <c r="AB38" s="37"/>
      <c r="AC38" s="37"/>
      <c r="AD38" s="49">
        <f t="shared" si="32"/>
        <v>0.11804618234961767</v>
      </c>
      <c r="AE38" s="26">
        <f t="shared" ref="AE38:AE77" si="43">SUM(AF38:BA38)</f>
        <v>12495000</v>
      </c>
      <c r="AF38" s="26"/>
      <c r="AG38" s="26"/>
      <c r="AH38" s="26"/>
      <c r="AI38" s="26"/>
      <c r="AJ38" s="26"/>
      <c r="AK38" s="26"/>
      <c r="AL38" s="26">
        <f>+'[1]ABRIL 2019'!$P$617</f>
        <v>12495000</v>
      </c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49">
        <f t="shared" si="16"/>
        <v>0.88195381765038228</v>
      </c>
      <c r="BC38" s="26">
        <f>SUM(BD38:BY38)</f>
        <v>93353404</v>
      </c>
      <c r="BD38" s="26">
        <f t="shared" ref="BD38:BS53" si="44">H38-AF38</f>
        <v>0</v>
      </c>
      <c r="BE38" s="26">
        <f t="shared" si="44"/>
        <v>0</v>
      </c>
      <c r="BF38" s="26">
        <f t="shared" si="44"/>
        <v>0</v>
      </c>
      <c r="BG38" s="26">
        <f t="shared" si="44"/>
        <v>0</v>
      </c>
      <c r="BH38" s="26">
        <f t="shared" si="44"/>
        <v>0</v>
      </c>
      <c r="BI38" s="26">
        <f t="shared" si="44"/>
        <v>0</v>
      </c>
      <c r="BJ38" s="26">
        <f t="shared" si="44"/>
        <v>93353404</v>
      </c>
      <c r="BK38" s="26">
        <f t="shared" si="44"/>
        <v>0</v>
      </c>
      <c r="BL38" s="26">
        <f t="shared" si="44"/>
        <v>0</v>
      </c>
      <c r="BM38" s="26">
        <f t="shared" si="44"/>
        <v>0</v>
      </c>
      <c r="BN38" s="26">
        <f t="shared" si="44"/>
        <v>0</v>
      </c>
      <c r="BO38" s="26">
        <f t="shared" si="44"/>
        <v>0</v>
      </c>
      <c r="BP38" s="26">
        <f t="shared" si="44"/>
        <v>0</v>
      </c>
      <c r="BQ38" s="26">
        <f t="shared" si="44"/>
        <v>0</v>
      </c>
      <c r="BR38" s="26">
        <f t="shared" si="44"/>
        <v>0</v>
      </c>
      <c r="BS38" s="26">
        <f t="shared" si="44"/>
        <v>0</v>
      </c>
      <c r="BT38" s="26">
        <f t="shared" ref="BT38:BW53" si="45">X38-AV38</f>
        <v>0</v>
      </c>
      <c r="BU38" s="26">
        <f t="shared" si="45"/>
        <v>0</v>
      </c>
      <c r="BV38" s="26">
        <f t="shared" si="45"/>
        <v>0</v>
      </c>
      <c r="BW38" s="26">
        <f t="shared" si="45"/>
        <v>0</v>
      </c>
      <c r="BX38" s="26"/>
      <c r="BY38" s="26">
        <f t="shared" ref="BY38:BY77" si="46">AC38-BA38</f>
        <v>0</v>
      </c>
      <c r="BZ38" s="49">
        <f t="shared" si="27"/>
        <v>8.0945953611166396E-2</v>
      </c>
      <c r="CA38" s="50">
        <f t="shared" ref="CA38:CA74" si="47">SUM(CB38:CW38)</f>
        <v>8568000</v>
      </c>
      <c r="CB38" s="50"/>
      <c r="CC38" s="50"/>
      <c r="CD38" s="50"/>
      <c r="CE38" s="50"/>
      <c r="CF38" s="50"/>
      <c r="CG38" s="50"/>
      <c r="CH38" s="50">
        <f>+'[4]MARZO 2019'!$H$496</f>
        <v>8568000</v>
      </c>
      <c r="CI38" s="50"/>
      <c r="CJ38" s="50"/>
      <c r="CK38" s="50"/>
      <c r="CL38" s="50"/>
      <c r="CM38" s="50"/>
      <c r="CN38" s="50"/>
      <c r="CO38" s="50"/>
      <c r="CP38" s="50"/>
      <c r="CQ38" s="50"/>
      <c r="CR38" s="50"/>
      <c r="CS38" s="50"/>
      <c r="CT38" s="50"/>
      <c r="CU38" s="50"/>
      <c r="CV38" s="50"/>
      <c r="CW38" s="50"/>
      <c r="CX38" s="49">
        <f t="shared" si="7"/>
        <v>0.91905404638883359</v>
      </c>
      <c r="CY38" s="26">
        <f>SUM(CZ38:DU38)</f>
        <v>97280404</v>
      </c>
      <c r="CZ38" s="26">
        <f t="shared" ref="CZ38:DO53" si="48">H38-CB38</f>
        <v>0</v>
      </c>
      <c r="DA38" s="26">
        <f t="shared" si="48"/>
        <v>0</v>
      </c>
      <c r="DB38" s="26">
        <f t="shared" si="48"/>
        <v>0</v>
      </c>
      <c r="DC38" s="26">
        <f t="shared" si="48"/>
        <v>0</v>
      </c>
      <c r="DD38" s="26">
        <f t="shared" si="48"/>
        <v>0</v>
      </c>
      <c r="DE38" s="26">
        <f t="shared" si="48"/>
        <v>0</v>
      </c>
      <c r="DF38" s="26">
        <f t="shared" si="48"/>
        <v>97280404</v>
      </c>
      <c r="DG38" s="26">
        <f t="shared" si="48"/>
        <v>0</v>
      </c>
      <c r="DH38" s="26">
        <f t="shared" si="48"/>
        <v>0</v>
      </c>
      <c r="DI38" s="26">
        <f t="shared" si="48"/>
        <v>0</v>
      </c>
      <c r="DJ38" s="26">
        <f t="shared" si="48"/>
        <v>0</v>
      </c>
      <c r="DK38" s="26">
        <f t="shared" si="48"/>
        <v>0</v>
      </c>
      <c r="DL38" s="26">
        <f t="shared" si="48"/>
        <v>0</v>
      </c>
      <c r="DM38" s="26">
        <f t="shared" si="48"/>
        <v>0</v>
      </c>
      <c r="DN38" s="26">
        <f t="shared" si="48"/>
        <v>0</v>
      </c>
      <c r="DO38" s="26">
        <f t="shared" si="48"/>
        <v>0</v>
      </c>
      <c r="DP38" s="26">
        <f t="shared" ref="DP38:DS53" si="49">X38-CR38</f>
        <v>0</v>
      </c>
      <c r="DQ38" s="26">
        <f t="shared" si="49"/>
        <v>0</v>
      </c>
      <c r="DR38" s="26">
        <f t="shared" si="49"/>
        <v>0</v>
      </c>
      <c r="DS38" s="26">
        <f t="shared" si="49"/>
        <v>0</v>
      </c>
      <c r="DT38" s="26"/>
      <c r="DU38" s="26">
        <f t="shared" ref="DU38:DU77" si="50">AC38-CW38</f>
        <v>0</v>
      </c>
      <c r="DW38" s="31">
        <f t="shared" si="41"/>
        <v>105848404</v>
      </c>
      <c r="DX38" s="31">
        <f t="shared" si="42"/>
        <v>105848404</v>
      </c>
      <c r="DY38" s="31">
        <f t="shared" si="13"/>
        <v>105848404</v>
      </c>
    </row>
    <row r="39" spans="1:131" ht="43.8" customHeight="1" x14ac:dyDescent="0.3">
      <c r="A39" s="32"/>
      <c r="B39" s="185"/>
      <c r="C39" s="23" t="s">
        <v>135</v>
      </c>
      <c r="D39" s="24" t="s">
        <v>136</v>
      </c>
      <c r="E39" s="48">
        <v>410</v>
      </c>
      <c r="F39" s="25" t="s">
        <v>134</v>
      </c>
      <c r="G39" s="26">
        <f t="shared" si="14"/>
        <v>403341299</v>
      </c>
      <c r="H39" s="26"/>
      <c r="I39" s="26"/>
      <c r="J39" s="26"/>
      <c r="K39" s="26"/>
      <c r="L39" s="26"/>
      <c r="M39" s="26"/>
      <c r="N39" s="26">
        <f>200000000+156000000+21723740</f>
        <v>377723740</v>
      </c>
      <c r="O39" s="26"/>
      <c r="P39" s="26"/>
      <c r="Q39" s="26"/>
      <c r="R39" s="26">
        <v>25617559</v>
      </c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7">
        <f t="shared" si="32"/>
        <v>0.25501924116131736</v>
      </c>
      <c r="AE39" s="26">
        <f t="shared" si="43"/>
        <v>102859792</v>
      </c>
      <c r="AF39" s="26"/>
      <c r="AG39" s="26"/>
      <c r="AH39" s="26"/>
      <c r="AI39" s="26"/>
      <c r="AJ39" s="26"/>
      <c r="AK39" s="26"/>
      <c r="AL39" s="26">
        <f>+'[4]MARZO 2019'!$P$505</f>
        <v>102859792</v>
      </c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7">
        <f t="shared" si="16"/>
        <v>0.74498075883868264</v>
      </c>
      <c r="BC39" s="26">
        <f t="shared" ref="BC39:BC77" si="51">SUM(BD39:BY39)</f>
        <v>300481507</v>
      </c>
      <c r="BD39" s="26">
        <f t="shared" si="44"/>
        <v>0</v>
      </c>
      <c r="BE39" s="26">
        <f t="shared" si="44"/>
        <v>0</v>
      </c>
      <c r="BF39" s="26">
        <f t="shared" si="44"/>
        <v>0</v>
      </c>
      <c r="BG39" s="26">
        <f t="shared" si="44"/>
        <v>0</v>
      </c>
      <c r="BH39" s="26">
        <f t="shared" si="44"/>
        <v>0</v>
      </c>
      <c r="BI39" s="26">
        <f t="shared" si="44"/>
        <v>0</v>
      </c>
      <c r="BJ39" s="26">
        <f t="shared" si="44"/>
        <v>274863948</v>
      </c>
      <c r="BK39" s="26">
        <f t="shared" si="44"/>
        <v>0</v>
      </c>
      <c r="BL39" s="26">
        <f t="shared" si="44"/>
        <v>0</v>
      </c>
      <c r="BM39" s="26">
        <f t="shared" si="44"/>
        <v>0</v>
      </c>
      <c r="BN39" s="26">
        <f t="shared" si="44"/>
        <v>25617559</v>
      </c>
      <c r="BO39" s="26">
        <f t="shared" si="44"/>
        <v>0</v>
      </c>
      <c r="BP39" s="26">
        <f t="shared" si="44"/>
        <v>0</v>
      </c>
      <c r="BQ39" s="26">
        <f t="shared" si="44"/>
        <v>0</v>
      </c>
      <c r="BR39" s="26">
        <f t="shared" si="44"/>
        <v>0</v>
      </c>
      <c r="BS39" s="26">
        <f t="shared" si="44"/>
        <v>0</v>
      </c>
      <c r="BT39" s="26">
        <f t="shared" si="45"/>
        <v>0</v>
      </c>
      <c r="BU39" s="26">
        <f t="shared" si="45"/>
        <v>0</v>
      </c>
      <c r="BV39" s="26">
        <f t="shared" si="45"/>
        <v>0</v>
      </c>
      <c r="BW39" s="26">
        <f t="shared" si="45"/>
        <v>0</v>
      </c>
      <c r="BX39" s="26"/>
      <c r="BY39" s="26">
        <f t="shared" si="46"/>
        <v>0</v>
      </c>
      <c r="BZ39" s="27">
        <f t="shared" si="27"/>
        <v>0.2546225547808334</v>
      </c>
      <c r="CA39" s="26">
        <f t="shared" si="47"/>
        <v>102699792</v>
      </c>
      <c r="CB39" s="26"/>
      <c r="CC39" s="26"/>
      <c r="CD39" s="26"/>
      <c r="CE39" s="26"/>
      <c r="CF39" s="26"/>
      <c r="CG39" s="26"/>
      <c r="CH39" s="26">
        <f>+'[1]ABRIL 2019'!$H$624</f>
        <v>102699792</v>
      </c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7">
        <f t="shared" si="7"/>
        <v>0.7453774452191666</v>
      </c>
      <c r="CY39" s="26">
        <f t="shared" ref="CY39:CY114" si="52">SUM(CZ39:DU39)</f>
        <v>300641507</v>
      </c>
      <c r="CZ39" s="26">
        <f t="shared" si="48"/>
        <v>0</v>
      </c>
      <c r="DA39" s="26">
        <f t="shared" si="48"/>
        <v>0</v>
      </c>
      <c r="DB39" s="26">
        <f t="shared" si="48"/>
        <v>0</v>
      </c>
      <c r="DC39" s="26">
        <f t="shared" si="48"/>
        <v>0</v>
      </c>
      <c r="DD39" s="26">
        <f t="shared" si="48"/>
        <v>0</v>
      </c>
      <c r="DE39" s="26">
        <f t="shared" si="48"/>
        <v>0</v>
      </c>
      <c r="DF39" s="26">
        <f t="shared" si="48"/>
        <v>275023948</v>
      </c>
      <c r="DG39" s="26">
        <f t="shared" si="48"/>
        <v>0</v>
      </c>
      <c r="DH39" s="26">
        <f t="shared" si="48"/>
        <v>0</v>
      </c>
      <c r="DI39" s="26">
        <f t="shared" si="48"/>
        <v>0</v>
      </c>
      <c r="DJ39" s="26">
        <f t="shared" si="48"/>
        <v>25617559</v>
      </c>
      <c r="DK39" s="26">
        <f t="shared" si="48"/>
        <v>0</v>
      </c>
      <c r="DL39" s="26">
        <f t="shared" si="48"/>
        <v>0</v>
      </c>
      <c r="DM39" s="26">
        <f t="shared" si="48"/>
        <v>0</v>
      </c>
      <c r="DN39" s="26">
        <f t="shared" si="48"/>
        <v>0</v>
      </c>
      <c r="DO39" s="26">
        <f t="shared" si="48"/>
        <v>0</v>
      </c>
      <c r="DP39" s="26">
        <f t="shared" si="49"/>
        <v>0</v>
      </c>
      <c r="DQ39" s="26">
        <f t="shared" si="49"/>
        <v>0</v>
      </c>
      <c r="DR39" s="26">
        <f t="shared" si="49"/>
        <v>0</v>
      </c>
      <c r="DS39" s="26">
        <f t="shared" si="49"/>
        <v>0</v>
      </c>
      <c r="DT39" s="26"/>
      <c r="DU39" s="26">
        <f t="shared" si="50"/>
        <v>0</v>
      </c>
      <c r="DW39" s="31">
        <f t="shared" si="41"/>
        <v>403341299</v>
      </c>
      <c r="DX39" s="31">
        <f t="shared" si="42"/>
        <v>403341299</v>
      </c>
      <c r="DY39" s="31">
        <f t="shared" si="13"/>
        <v>403341299</v>
      </c>
    </row>
    <row r="40" spans="1:131" ht="37.200000000000003" customHeight="1" x14ac:dyDescent="0.3">
      <c r="A40" s="32"/>
      <c r="B40" s="185"/>
      <c r="C40" s="51" t="s">
        <v>137</v>
      </c>
      <c r="D40" s="33" t="s">
        <v>138</v>
      </c>
      <c r="E40" s="52">
        <v>410</v>
      </c>
      <c r="F40" s="38" t="s">
        <v>139</v>
      </c>
      <c r="G40" s="26">
        <f t="shared" si="14"/>
        <v>697248866</v>
      </c>
      <c r="H40" s="26"/>
      <c r="I40" s="26"/>
      <c r="J40" s="26"/>
      <c r="K40" s="26"/>
      <c r="L40" s="26"/>
      <c r="M40" s="26"/>
      <c r="N40" s="26">
        <f>250000000+410489538</f>
        <v>660489538</v>
      </c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>
        <f>36759328</f>
        <v>36759328</v>
      </c>
      <c r="AD40" s="27">
        <f t="shared" si="32"/>
        <v>0.95588472136719116</v>
      </c>
      <c r="AE40" s="26">
        <f t="shared" si="43"/>
        <v>666489538</v>
      </c>
      <c r="AF40" s="26"/>
      <c r="AG40" s="26"/>
      <c r="AH40" s="26"/>
      <c r="AI40" s="26"/>
      <c r="AJ40" s="26"/>
      <c r="AK40" s="26"/>
      <c r="AL40" s="26">
        <f>+'[2]MAYO 2019'!$P$763</f>
        <v>660489538</v>
      </c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>
        <f>+'[2]MAYO 2019'!$AF$763</f>
        <v>6000000</v>
      </c>
      <c r="BB40" s="27">
        <f t="shared" si="16"/>
        <v>4.4115278632808841E-2</v>
      </c>
      <c r="BC40" s="26">
        <f t="shared" si="51"/>
        <v>30759328</v>
      </c>
      <c r="BD40" s="26">
        <f t="shared" si="44"/>
        <v>0</v>
      </c>
      <c r="BE40" s="26">
        <f t="shared" si="44"/>
        <v>0</v>
      </c>
      <c r="BF40" s="26">
        <f t="shared" si="44"/>
        <v>0</v>
      </c>
      <c r="BG40" s="26">
        <f t="shared" si="44"/>
        <v>0</v>
      </c>
      <c r="BH40" s="26">
        <f t="shared" si="44"/>
        <v>0</v>
      </c>
      <c r="BI40" s="26">
        <f t="shared" si="44"/>
        <v>0</v>
      </c>
      <c r="BJ40" s="26">
        <f t="shared" si="44"/>
        <v>0</v>
      </c>
      <c r="BK40" s="26">
        <f t="shared" si="44"/>
        <v>0</v>
      </c>
      <c r="BL40" s="26">
        <f t="shared" si="44"/>
        <v>0</v>
      </c>
      <c r="BM40" s="26">
        <f t="shared" si="44"/>
        <v>0</v>
      </c>
      <c r="BN40" s="26">
        <f t="shared" si="44"/>
        <v>0</v>
      </c>
      <c r="BO40" s="26">
        <f t="shared" si="44"/>
        <v>0</v>
      </c>
      <c r="BP40" s="26">
        <f t="shared" si="44"/>
        <v>0</v>
      </c>
      <c r="BQ40" s="26">
        <f t="shared" si="44"/>
        <v>0</v>
      </c>
      <c r="BR40" s="26">
        <f t="shared" si="44"/>
        <v>0</v>
      </c>
      <c r="BS40" s="26">
        <f t="shared" si="44"/>
        <v>0</v>
      </c>
      <c r="BT40" s="26">
        <f t="shared" si="45"/>
        <v>0</v>
      </c>
      <c r="BU40" s="26">
        <f t="shared" si="45"/>
        <v>0</v>
      </c>
      <c r="BV40" s="26">
        <f t="shared" si="45"/>
        <v>0</v>
      </c>
      <c r="BW40" s="26">
        <f t="shared" si="45"/>
        <v>0</v>
      </c>
      <c r="BX40" s="26"/>
      <c r="BY40" s="26">
        <f t="shared" si="46"/>
        <v>30759328</v>
      </c>
      <c r="BZ40" s="27">
        <f t="shared" si="27"/>
        <v>0.13735019111526242</v>
      </c>
      <c r="CA40" s="26">
        <f t="shared" si="47"/>
        <v>95767265</v>
      </c>
      <c r="CB40" s="26"/>
      <c r="CC40" s="26"/>
      <c r="CD40" s="26"/>
      <c r="CE40" s="26"/>
      <c r="CF40" s="26"/>
      <c r="CG40" s="26"/>
      <c r="CH40" s="26">
        <f>+'[2]MAYO 2019'!$H$761-'[2]MAYO 2019'!$H$789</f>
        <v>89767265</v>
      </c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>
        <f>+'[2]MAYO 2019'!$H$789</f>
        <v>6000000</v>
      </c>
      <c r="CX40" s="27">
        <f t="shared" si="7"/>
        <v>0.86264980888473763</v>
      </c>
      <c r="CY40" s="26">
        <f t="shared" si="52"/>
        <v>601481601</v>
      </c>
      <c r="CZ40" s="26">
        <f t="shared" si="48"/>
        <v>0</v>
      </c>
      <c r="DA40" s="26">
        <f t="shared" si="48"/>
        <v>0</v>
      </c>
      <c r="DB40" s="26">
        <f t="shared" si="48"/>
        <v>0</v>
      </c>
      <c r="DC40" s="26">
        <f t="shared" si="48"/>
        <v>0</v>
      </c>
      <c r="DD40" s="26">
        <f t="shared" si="48"/>
        <v>0</v>
      </c>
      <c r="DE40" s="26">
        <f t="shared" si="48"/>
        <v>0</v>
      </c>
      <c r="DF40" s="26">
        <f t="shared" si="48"/>
        <v>570722273</v>
      </c>
      <c r="DG40" s="26">
        <f t="shared" si="48"/>
        <v>0</v>
      </c>
      <c r="DH40" s="26">
        <f t="shared" si="48"/>
        <v>0</v>
      </c>
      <c r="DI40" s="26">
        <f t="shared" si="48"/>
        <v>0</v>
      </c>
      <c r="DJ40" s="26">
        <f t="shared" si="48"/>
        <v>0</v>
      </c>
      <c r="DK40" s="26">
        <f t="shared" si="48"/>
        <v>0</v>
      </c>
      <c r="DL40" s="26">
        <f t="shared" si="48"/>
        <v>0</v>
      </c>
      <c r="DM40" s="26">
        <f t="shared" si="48"/>
        <v>0</v>
      </c>
      <c r="DN40" s="26">
        <f t="shared" si="48"/>
        <v>0</v>
      </c>
      <c r="DO40" s="26">
        <f t="shared" si="48"/>
        <v>0</v>
      </c>
      <c r="DP40" s="26">
        <f t="shared" si="49"/>
        <v>0</v>
      </c>
      <c r="DQ40" s="26">
        <f t="shared" si="49"/>
        <v>0</v>
      </c>
      <c r="DR40" s="26">
        <f t="shared" si="49"/>
        <v>0</v>
      </c>
      <c r="DS40" s="26">
        <f t="shared" si="49"/>
        <v>0</v>
      </c>
      <c r="DT40" s="26"/>
      <c r="DU40" s="26">
        <f t="shared" si="50"/>
        <v>30759328</v>
      </c>
      <c r="DW40" s="31">
        <f t="shared" si="41"/>
        <v>697248866</v>
      </c>
      <c r="DX40" s="31">
        <f t="shared" si="42"/>
        <v>697248866</v>
      </c>
      <c r="DY40" s="31">
        <f t="shared" si="13"/>
        <v>697248866</v>
      </c>
      <c r="EA40" s="31"/>
    </row>
    <row r="41" spans="1:131" ht="52.8" customHeight="1" x14ac:dyDescent="0.3">
      <c r="A41" s="32"/>
      <c r="B41" s="185"/>
      <c r="C41" s="23" t="s">
        <v>140</v>
      </c>
      <c r="D41" s="33" t="s">
        <v>141</v>
      </c>
      <c r="E41" s="48">
        <v>410</v>
      </c>
      <c r="F41" s="25" t="s">
        <v>134</v>
      </c>
      <c r="G41" s="26">
        <f t="shared" si="14"/>
        <v>70000000</v>
      </c>
      <c r="H41" s="26"/>
      <c r="I41" s="26"/>
      <c r="J41" s="26"/>
      <c r="K41" s="26"/>
      <c r="L41" s="26"/>
      <c r="M41" s="26"/>
      <c r="N41" s="26">
        <v>70000000</v>
      </c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7">
        <f t="shared" si="32"/>
        <v>0.44588645714285713</v>
      </c>
      <c r="AE41" s="26">
        <f t="shared" si="43"/>
        <v>31212052</v>
      </c>
      <c r="AF41" s="26"/>
      <c r="AG41" s="26"/>
      <c r="AH41" s="26"/>
      <c r="AI41" s="26"/>
      <c r="AJ41" s="26"/>
      <c r="AK41" s="26"/>
      <c r="AL41" s="26">
        <f>+'[2]MAYO 2019'!$P$795</f>
        <v>31212052</v>
      </c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7">
        <f t="shared" si="16"/>
        <v>0.55411354285714287</v>
      </c>
      <c r="BC41" s="26">
        <f t="shared" si="51"/>
        <v>38787948</v>
      </c>
      <c r="BD41" s="26">
        <f t="shared" si="44"/>
        <v>0</v>
      </c>
      <c r="BE41" s="26">
        <f t="shared" si="44"/>
        <v>0</v>
      </c>
      <c r="BF41" s="26">
        <f t="shared" si="44"/>
        <v>0</v>
      </c>
      <c r="BG41" s="26">
        <f t="shared" si="44"/>
        <v>0</v>
      </c>
      <c r="BH41" s="26">
        <f t="shared" si="44"/>
        <v>0</v>
      </c>
      <c r="BI41" s="26">
        <f t="shared" si="44"/>
        <v>0</v>
      </c>
      <c r="BJ41" s="26">
        <f t="shared" si="44"/>
        <v>38787948</v>
      </c>
      <c r="BK41" s="26">
        <f t="shared" si="44"/>
        <v>0</v>
      </c>
      <c r="BL41" s="26">
        <f t="shared" si="44"/>
        <v>0</v>
      </c>
      <c r="BM41" s="26">
        <f t="shared" si="44"/>
        <v>0</v>
      </c>
      <c r="BN41" s="26">
        <f t="shared" si="44"/>
        <v>0</v>
      </c>
      <c r="BO41" s="26">
        <f t="shared" si="44"/>
        <v>0</v>
      </c>
      <c r="BP41" s="26">
        <f t="shared" si="44"/>
        <v>0</v>
      </c>
      <c r="BQ41" s="26">
        <f t="shared" si="44"/>
        <v>0</v>
      </c>
      <c r="BR41" s="26">
        <f t="shared" si="44"/>
        <v>0</v>
      </c>
      <c r="BS41" s="26">
        <f t="shared" si="44"/>
        <v>0</v>
      </c>
      <c r="BT41" s="26">
        <f t="shared" si="45"/>
        <v>0</v>
      </c>
      <c r="BU41" s="26">
        <f t="shared" si="45"/>
        <v>0</v>
      </c>
      <c r="BV41" s="26">
        <f t="shared" si="45"/>
        <v>0</v>
      </c>
      <c r="BW41" s="26">
        <f t="shared" si="45"/>
        <v>0</v>
      </c>
      <c r="BX41" s="26"/>
      <c r="BY41" s="26">
        <f t="shared" si="46"/>
        <v>0</v>
      </c>
      <c r="BZ41" s="27">
        <f t="shared" si="27"/>
        <v>0.42255308571428574</v>
      </c>
      <c r="CA41" s="26">
        <f t="shared" si="47"/>
        <v>29578716</v>
      </c>
      <c r="CB41" s="26"/>
      <c r="CC41" s="26"/>
      <c r="CD41" s="26"/>
      <c r="CE41" s="26"/>
      <c r="CF41" s="26"/>
      <c r="CG41" s="26"/>
      <c r="CH41" s="26">
        <f>+'[2]MAYO 2019'!$H$793</f>
        <v>29578716</v>
      </c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7">
        <f t="shared" si="7"/>
        <v>0.57744691428571426</v>
      </c>
      <c r="CY41" s="26">
        <f t="shared" si="52"/>
        <v>40421284</v>
      </c>
      <c r="CZ41" s="26">
        <f t="shared" si="48"/>
        <v>0</v>
      </c>
      <c r="DA41" s="26">
        <f t="shared" si="48"/>
        <v>0</v>
      </c>
      <c r="DB41" s="26">
        <f t="shared" si="48"/>
        <v>0</v>
      </c>
      <c r="DC41" s="26">
        <f t="shared" si="48"/>
        <v>0</v>
      </c>
      <c r="DD41" s="26">
        <f t="shared" si="48"/>
        <v>0</v>
      </c>
      <c r="DE41" s="26">
        <f t="shared" si="48"/>
        <v>0</v>
      </c>
      <c r="DF41" s="26">
        <f t="shared" si="48"/>
        <v>40421284</v>
      </c>
      <c r="DG41" s="26">
        <f t="shared" si="48"/>
        <v>0</v>
      </c>
      <c r="DH41" s="26">
        <f t="shared" si="48"/>
        <v>0</v>
      </c>
      <c r="DI41" s="26">
        <f t="shared" si="48"/>
        <v>0</v>
      </c>
      <c r="DJ41" s="26">
        <f t="shared" si="48"/>
        <v>0</v>
      </c>
      <c r="DK41" s="26">
        <f t="shared" si="48"/>
        <v>0</v>
      </c>
      <c r="DL41" s="26">
        <f t="shared" si="48"/>
        <v>0</v>
      </c>
      <c r="DM41" s="26">
        <f t="shared" si="48"/>
        <v>0</v>
      </c>
      <c r="DN41" s="26">
        <f t="shared" si="48"/>
        <v>0</v>
      </c>
      <c r="DO41" s="26">
        <f t="shared" si="48"/>
        <v>0</v>
      </c>
      <c r="DP41" s="26">
        <f t="shared" si="49"/>
        <v>0</v>
      </c>
      <c r="DQ41" s="26">
        <f t="shared" si="49"/>
        <v>0</v>
      </c>
      <c r="DR41" s="26">
        <f t="shared" si="49"/>
        <v>0</v>
      </c>
      <c r="DS41" s="26">
        <f t="shared" si="49"/>
        <v>0</v>
      </c>
      <c r="DT41" s="26"/>
      <c r="DU41" s="26">
        <f t="shared" si="50"/>
        <v>0</v>
      </c>
      <c r="DW41" s="31">
        <f t="shared" si="41"/>
        <v>70000000</v>
      </c>
      <c r="DX41" s="31">
        <f t="shared" si="42"/>
        <v>70000000</v>
      </c>
      <c r="DY41" s="31">
        <f t="shared" si="13"/>
        <v>70000000</v>
      </c>
    </row>
    <row r="42" spans="1:131" ht="30.75" customHeight="1" x14ac:dyDescent="0.3">
      <c r="A42" s="32"/>
      <c r="B42" s="184" t="s">
        <v>142</v>
      </c>
      <c r="C42" s="35" t="s">
        <v>143</v>
      </c>
      <c r="D42" s="33" t="s">
        <v>144</v>
      </c>
      <c r="E42" s="48">
        <v>410</v>
      </c>
      <c r="F42" s="25" t="s">
        <v>145</v>
      </c>
      <c r="G42" s="26">
        <f t="shared" si="14"/>
        <v>75000000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>
        <v>5000000</v>
      </c>
      <c r="T42" s="26">
        <v>10000000</v>
      </c>
      <c r="U42" s="26">
        <f>5000000+15000000</f>
        <v>20000000</v>
      </c>
      <c r="V42" s="26"/>
      <c r="W42" s="26"/>
      <c r="X42" s="26"/>
      <c r="Y42" s="26">
        <v>20000000</v>
      </c>
      <c r="Z42" s="26"/>
      <c r="AA42" s="26"/>
      <c r="AB42" s="26"/>
      <c r="AC42" s="26">
        <f>20000000</f>
        <v>20000000</v>
      </c>
      <c r="AD42" s="27">
        <f t="shared" si="32"/>
        <v>0.23577642666666668</v>
      </c>
      <c r="AE42" s="26">
        <f t="shared" si="43"/>
        <v>17683232</v>
      </c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>
        <f>+'[2]MAYO 2019'!$U$842</f>
        <v>1409058</v>
      </c>
      <c r="AR42" s="26">
        <f>+'[2]MAYO 2019'!$V$842</f>
        <v>1860116</v>
      </c>
      <c r="AS42" s="26">
        <f>+'[2]MAYO 2019'!$W$842</f>
        <v>1414058</v>
      </c>
      <c r="AT42" s="26"/>
      <c r="AU42" s="26"/>
      <c r="AV42" s="26"/>
      <c r="AW42" s="26">
        <f>+'[2]MAYO 2019'!$AA$842</f>
        <v>3000000</v>
      </c>
      <c r="AX42" s="26"/>
      <c r="AY42" s="26"/>
      <c r="AZ42" s="26"/>
      <c r="BA42" s="26">
        <f>+'[2]MAYO 2019'!$AF$842</f>
        <v>10000000</v>
      </c>
      <c r="BB42" s="27">
        <f t="shared" si="16"/>
        <v>0.76422357333333335</v>
      </c>
      <c r="BC42" s="26">
        <f t="shared" si="51"/>
        <v>57316768</v>
      </c>
      <c r="BD42" s="26">
        <f t="shared" si="44"/>
        <v>0</v>
      </c>
      <c r="BE42" s="26">
        <f t="shared" si="44"/>
        <v>0</v>
      </c>
      <c r="BF42" s="26">
        <f t="shared" si="44"/>
        <v>0</v>
      </c>
      <c r="BG42" s="26">
        <f t="shared" si="44"/>
        <v>0</v>
      </c>
      <c r="BH42" s="26">
        <f t="shared" si="44"/>
        <v>0</v>
      </c>
      <c r="BI42" s="26">
        <f t="shared" si="44"/>
        <v>0</v>
      </c>
      <c r="BJ42" s="26">
        <f t="shared" si="44"/>
        <v>0</v>
      </c>
      <c r="BK42" s="26">
        <f t="shared" si="44"/>
        <v>0</v>
      </c>
      <c r="BL42" s="26">
        <f t="shared" si="44"/>
        <v>0</v>
      </c>
      <c r="BM42" s="26">
        <f t="shared" si="44"/>
        <v>0</v>
      </c>
      <c r="BN42" s="26">
        <f t="shared" si="44"/>
        <v>0</v>
      </c>
      <c r="BO42" s="26">
        <f t="shared" si="44"/>
        <v>3590942</v>
      </c>
      <c r="BP42" s="26">
        <f t="shared" si="44"/>
        <v>8139884</v>
      </c>
      <c r="BQ42" s="26">
        <f t="shared" si="44"/>
        <v>18585942</v>
      </c>
      <c r="BR42" s="26">
        <f t="shared" si="44"/>
        <v>0</v>
      </c>
      <c r="BS42" s="26">
        <f t="shared" si="44"/>
        <v>0</v>
      </c>
      <c r="BT42" s="26">
        <f t="shared" si="45"/>
        <v>0</v>
      </c>
      <c r="BU42" s="26">
        <f t="shared" si="45"/>
        <v>17000000</v>
      </c>
      <c r="BV42" s="26">
        <f t="shared" si="45"/>
        <v>0</v>
      </c>
      <c r="BW42" s="26">
        <f t="shared" si="45"/>
        <v>0</v>
      </c>
      <c r="BX42" s="26"/>
      <c r="BY42" s="26">
        <f t="shared" si="46"/>
        <v>10000000</v>
      </c>
      <c r="BZ42" s="27">
        <f t="shared" si="27"/>
        <v>0.10413198666666666</v>
      </c>
      <c r="CA42" s="26">
        <f t="shared" si="47"/>
        <v>7809899</v>
      </c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>
        <f>+'[1]ABRIL 2019'!$H$706+'[2]MAYO 2019'!$H$853</f>
        <v>1409058</v>
      </c>
      <c r="CN42" s="26">
        <f>+'[1]ABRIL 2019'!$H$708+'[2]MAYO 2019'!$H$852+'[2]MAYO 2019'!$H$854</f>
        <v>1860116</v>
      </c>
      <c r="CO42" s="26">
        <f>+'[4]MARZO 2019'!$H$581+'[2]MAYO 2019'!$H$855</f>
        <v>1414058</v>
      </c>
      <c r="CP42" s="26"/>
      <c r="CQ42" s="26"/>
      <c r="CR42" s="26"/>
      <c r="CS42" s="26"/>
      <c r="CT42" s="26"/>
      <c r="CU42" s="26"/>
      <c r="CV42" s="26"/>
      <c r="CW42" s="26">
        <f>+'[2]MAYO 2019'!$H$843</f>
        <v>3126667</v>
      </c>
      <c r="CX42" s="27">
        <f t="shared" si="7"/>
        <v>0.89586801333333332</v>
      </c>
      <c r="CY42" s="26">
        <f t="shared" si="52"/>
        <v>67190101</v>
      </c>
      <c r="CZ42" s="26">
        <f t="shared" si="48"/>
        <v>0</v>
      </c>
      <c r="DA42" s="26">
        <f t="shared" si="48"/>
        <v>0</v>
      </c>
      <c r="DB42" s="26">
        <f t="shared" si="48"/>
        <v>0</v>
      </c>
      <c r="DC42" s="26">
        <f t="shared" si="48"/>
        <v>0</v>
      </c>
      <c r="DD42" s="26">
        <f t="shared" si="48"/>
        <v>0</v>
      </c>
      <c r="DE42" s="26">
        <f t="shared" si="48"/>
        <v>0</v>
      </c>
      <c r="DF42" s="26">
        <f t="shared" si="48"/>
        <v>0</v>
      </c>
      <c r="DG42" s="26">
        <f t="shared" si="48"/>
        <v>0</v>
      </c>
      <c r="DH42" s="26">
        <f t="shared" si="48"/>
        <v>0</v>
      </c>
      <c r="DI42" s="26">
        <f t="shared" si="48"/>
        <v>0</v>
      </c>
      <c r="DJ42" s="26">
        <f t="shared" si="48"/>
        <v>0</v>
      </c>
      <c r="DK42" s="26">
        <f t="shared" si="48"/>
        <v>3590942</v>
      </c>
      <c r="DL42" s="26">
        <f t="shared" si="48"/>
        <v>8139884</v>
      </c>
      <c r="DM42" s="26">
        <f t="shared" si="48"/>
        <v>18585942</v>
      </c>
      <c r="DN42" s="26">
        <f t="shared" si="48"/>
        <v>0</v>
      </c>
      <c r="DO42" s="26">
        <f t="shared" si="48"/>
        <v>0</v>
      </c>
      <c r="DP42" s="26">
        <f t="shared" si="49"/>
        <v>0</v>
      </c>
      <c r="DQ42" s="26">
        <f t="shared" si="49"/>
        <v>20000000</v>
      </c>
      <c r="DR42" s="26">
        <f t="shared" si="49"/>
        <v>0</v>
      </c>
      <c r="DS42" s="26">
        <f t="shared" si="49"/>
        <v>0</v>
      </c>
      <c r="DT42" s="26"/>
      <c r="DU42" s="26">
        <f t="shared" si="50"/>
        <v>16873333</v>
      </c>
      <c r="DW42" s="31">
        <f t="shared" si="41"/>
        <v>75000000</v>
      </c>
      <c r="DX42" s="31">
        <f t="shared" si="42"/>
        <v>75000000</v>
      </c>
      <c r="DY42" s="31">
        <f t="shared" si="13"/>
        <v>75000000</v>
      </c>
    </row>
    <row r="43" spans="1:131" ht="45" customHeight="1" x14ac:dyDescent="0.3">
      <c r="A43" s="32"/>
      <c r="B43" s="184"/>
      <c r="C43" s="23" t="s">
        <v>146</v>
      </c>
      <c r="D43" s="33" t="s">
        <v>147</v>
      </c>
      <c r="E43" s="48">
        <v>410</v>
      </c>
      <c r="F43" s="25" t="s">
        <v>148</v>
      </c>
      <c r="G43" s="26">
        <f t="shared" si="14"/>
        <v>20000000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>
        <v>20000000</v>
      </c>
      <c r="Z43" s="26"/>
      <c r="AA43" s="26"/>
      <c r="AB43" s="26"/>
      <c r="AC43" s="26"/>
      <c r="AD43" s="27">
        <f t="shared" si="32"/>
        <v>0.74785650000000004</v>
      </c>
      <c r="AE43" s="26">
        <f t="shared" si="43"/>
        <v>14957130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>
        <f>+'[1]ABRIL 2019'!$AA$718</f>
        <v>14957130</v>
      </c>
      <c r="AX43" s="26"/>
      <c r="AY43" s="26"/>
      <c r="AZ43" s="26"/>
      <c r="BA43" s="26"/>
      <c r="BB43" s="27">
        <f t="shared" si="16"/>
        <v>0.25214349999999996</v>
      </c>
      <c r="BC43" s="26">
        <f t="shared" si="51"/>
        <v>5042870</v>
      </c>
      <c r="BD43" s="26">
        <f t="shared" si="44"/>
        <v>0</v>
      </c>
      <c r="BE43" s="26">
        <f t="shared" si="44"/>
        <v>0</v>
      </c>
      <c r="BF43" s="26">
        <f t="shared" si="44"/>
        <v>0</v>
      </c>
      <c r="BG43" s="26">
        <f t="shared" si="44"/>
        <v>0</v>
      </c>
      <c r="BH43" s="26">
        <f t="shared" si="44"/>
        <v>0</v>
      </c>
      <c r="BI43" s="26">
        <f t="shared" si="44"/>
        <v>0</v>
      </c>
      <c r="BJ43" s="26">
        <f t="shared" si="44"/>
        <v>0</v>
      </c>
      <c r="BK43" s="26">
        <f t="shared" si="44"/>
        <v>0</v>
      </c>
      <c r="BL43" s="26">
        <f t="shared" si="44"/>
        <v>0</v>
      </c>
      <c r="BM43" s="26">
        <f t="shared" si="44"/>
        <v>0</v>
      </c>
      <c r="BN43" s="26">
        <f t="shared" si="44"/>
        <v>0</v>
      </c>
      <c r="BO43" s="26">
        <f t="shared" si="44"/>
        <v>0</v>
      </c>
      <c r="BP43" s="26">
        <f t="shared" si="44"/>
        <v>0</v>
      </c>
      <c r="BQ43" s="26">
        <f t="shared" si="44"/>
        <v>0</v>
      </c>
      <c r="BR43" s="26">
        <f t="shared" si="44"/>
        <v>0</v>
      </c>
      <c r="BS43" s="26">
        <f t="shared" si="44"/>
        <v>0</v>
      </c>
      <c r="BT43" s="26">
        <f t="shared" si="45"/>
        <v>0</v>
      </c>
      <c r="BU43" s="26">
        <f t="shared" si="45"/>
        <v>5042870</v>
      </c>
      <c r="BV43" s="26">
        <f t="shared" si="45"/>
        <v>0</v>
      </c>
      <c r="BW43" s="26">
        <f t="shared" si="45"/>
        <v>0</v>
      </c>
      <c r="BX43" s="26"/>
      <c r="BY43" s="26">
        <f t="shared" si="46"/>
        <v>0</v>
      </c>
      <c r="BZ43" s="27">
        <f t="shared" si="27"/>
        <v>0.74764664999999997</v>
      </c>
      <c r="CA43" s="26">
        <f t="shared" si="47"/>
        <v>14952933</v>
      </c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>
        <f>+'[1]ABRIL 2019'!$H$716</f>
        <v>14952933</v>
      </c>
      <c r="CT43" s="26"/>
      <c r="CU43" s="26"/>
      <c r="CV43" s="26"/>
      <c r="CW43" s="26"/>
      <c r="CX43" s="27">
        <f t="shared" si="7"/>
        <v>0.25235335000000003</v>
      </c>
      <c r="CY43" s="26">
        <f t="shared" si="52"/>
        <v>5047067</v>
      </c>
      <c r="CZ43" s="26">
        <f t="shared" si="48"/>
        <v>0</v>
      </c>
      <c r="DA43" s="26">
        <f t="shared" si="48"/>
        <v>0</v>
      </c>
      <c r="DB43" s="26">
        <f t="shared" si="48"/>
        <v>0</v>
      </c>
      <c r="DC43" s="26">
        <f t="shared" si="48"/>
        <v>0</v>
      </c>
      <c r="DD43" s="26">
        <f t="shared" si="48"/>
        <v>0</v>
      </c>
      <c r="DE43" s="26">
        <f t="shared" si="48"/>
        <v>0</v>
      </c>
      <c r="DF43" s="26">
        <f t="shared" si="48"/>
        <v>0</v>
      </c>
      <c r="DG43" s="26">
        <f t="shared" si="48"/>
        <v>0</v>
      </c>
      <c r="DH43" s="26">
        <f t="shared" si="48"/>
        <v>0</v>
      </c>
      <c r="DI43" s="26">
        <f t="shared" si="48"/>
        <v>0</v>
      </c>
      <c r="DJ43" s="26">
        <f t="shared" si="48"/>
        <v>0</v>
      </c>
      <c r="DK43" s="26">
        <f t="shared" si="48"/>
        <v>0</v>
      </c>
      <c r="DL43" s="26">
        <f t="shared" si="48"/>
        <v>0</v>
      </c>
      <c r="DM43" s="26">
        <f t="shared" si="48"/>
        <v>0</v>
      </c>
      <c r="DN43" s="26">
        <f t="shared" si="48"/>
        <v>0</v>
      </c>
      <c r="DO43" s="26">
        <f t="shared" si="48"/>
        <v>0</v>
      </c>
      <c r="DP43" s="26">
        <f t="shared" si="49"/>
        <v>0</v>
      </c>
      <c r="DQ43" s="26">
        <f t="shared" si="49"/>
        <v>5047067</v>
      </c>
      <c r="DR43" s="26">
        <f t="shared" si="49"/>
        <v>0</v>
      </c>
      <c r="DS43" s="26">
        <f t="shared" si="49"/>
        <v>0</v>
      </c>
      <c r="DT43" s="26"/>
      <c r="DU43" s="26">
        <f t="shared" si="50"/>
        <v>0</v>
      </c>
      <c r="DW43" s="31">
        <f t="shared" si="41"/>
        <v>20000000</v>
      </c>
      <c r="DX43" s="31">
        <f t="shared" si="42"/>
        <v>20000000</v>
      </c>
      <c r="DY43" s="31">
        <f t="shared" si="13"/>
        <v>20000000</v>
      </c>
    </row>
    <row r="44" spans="1:131" ht="45" customHeight="1" x14ac:dyDescent="0.3">
      <c r="A44" s="32"/>
      <c r="B44" s="184"/>
      <c r="C44" s="23" t="s">
        <v>149</v>
      </c>
      <c r="D44" s="33" t="s">
        <v>150</v>
      </c>
      <c r="E44" s="48">
        <v>410</v>
      </c>
      <c r="F44" s="25" t="s">
        <v>151</v>
      </c>
      <c r="G44" s="26">
        <f t="shared" si="14"/>
        <v>150000000</v>
      </c>
      <c r="H44" s="26"/>
      <c r="I44" s="26"/>
      <c r="J44" s="26"/>
      <c r="K44" s="26"/>
      <c r="L44" s="26"/>
      <c r="M44" s="26"/>
      <c r="N44" s="26">
        <v>60000000</v>
      </c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>
        <f>70000000+20000000</f>
        <v>90000000</v>
      </c>
      <c r="AD44" s="27">
        <f t="shared" si="32"/>
        <v>0.22316584</v>
      </c>
      <c r="AE44" s="26">
        <f t="shared" si="43"/>
        <v>33474876</v>
      </c>
      <c r="AF44" s="26"/>
      <c r="AG44" s="26"/>
      <c r="AH44" s="26"/>
      <c r="AI44" s="26"/>
      <c r="AJ44" s="26"/>
      <c r="AK44" s="26"/>
      <c r="AL44" s="26">
        <f>+'[2]MAYO 2019'!$P$879</f>
        <v>7630902</v>
      </c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>
        <f>+'[2]MAYO 2019'!$AF$879</f>
        <v>25843974</v>
      </c>
      <c r="BB44" s="27">
        <f t="shared" si="16"/>
        <v>0.77683415999999994</v>
      </c>
      <c r="BC44" s="26">
        <f t="shared" si="51"/>
        <v>116525124</v>
      </c>
      <c r="BD44" s="26">
        <f t="shared" si="44"/>
        <v>0</v>
      </c>
      <c r="BE44" s="26">
        <f t="shared" si="44"/>
        <v>0</v>
      </c>
      <c r="BF44" s="26">
        <f t="shared" si="44"/>
        <v>0</v>
      </c>
      <c r="BG44" s="26">
        <f t="shared" si="44"/>
        <v>0</v>
      </c>
      <c r="BH44" s="26">
        <f t="shared" si="44"/>
        <v>0</v>
      </c>
      <c r="BI44" s="26">
        <f t="shared" si="44"/>
        <v>0</v>
      </c>
      <c r="BJ44" s="26">
        <f t="shared" si="44"/>
        <v>52369098</v>
      </c>
      <c r="BK44" s="26">
        <f t="shared" si="44"/>
        <v>0</v>
      </c>
      <c r="BL44" s="26">
        <f t="shared" si="44"/>
        <v>0</v>
      </c>
      <c r="BM44" s="26">
        <f t="shared" si="44"/>
        <v>0</v>
      </c>
      <c r="BN44" s="26">
        <f t="shared" si="44"/>
        <v>0</v>
      </c>
      <c r="BO44" s="26">
        <f t="shared" si="44"/>
        <v>0</v>
      </c>
      <c r="BP44" s="26">
        <f t="shared" si="44"/>
        <v>0</v>
      </c>
      <c r="BQ44" s="26">
        <f t="shared" si="44"/>
        <v>0</v>
      </c>
      <c r="BR44" s="26">
        <f t="shared" si="44"/>
        <v>0</v>
      </c>
      <c r="BS44" s="26">
        <f t="shared" si="44"/>
        <v>0</v>
      </c>
      <c r="BT44" s="26">
        <f t="shared" si="45"/>
        <v>0</v>
      </c>
      <c r="BU44" s="26">
        <f t="shared" si="45"/>
        <v>0</v>
      </c>
      <c r="BV44" s="26">
        <f t="shared" si="45"/>
        <v>0</v>
      </c>
      <c r="BW44" s="26">
        <f t="shared" si="45"/>
        <v>0</v>
      </c>
      <c r="BX44" s="26"/>
      <c r="BY44" s="26">
        <f t="shared" si="46"/>
        <v>64156026</v>
      </c>
      <c r="BZ44" s="27">
        <f t="shared" si="27"/>
        <v>0.15365472666666666</v>
      </c>
      <c r="CA44" s="26">
        <f t="shared" si="47"/>
        <v>23048209</v>
      </c>
      <c r="CB44" s="26"/>
      <c r="CC44" s="26"/>
      <c r="CD44" s="26"/>
      <c r="CE44" s="26"/>
      <c r="CF44" s="26"/>
      <c r="CG44" s="26"/>
      <c r="CH44" s="26">
        <f>+'[2]MAYO 2019'!$H$884+'[2]MAYO 2019'!$H$885+'[2]MAYO 2019'!$H$886+'[2]MAYO 2019'!$H$891</f>
        <v>7630902</v>
      </c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>
        <f>+'[2]MAYO 2019'!$H$880+'[2]MAYO 2019'!$H$887+'[2]MAYO 2019'!$H$888</f>
        <v>15417307</v>
      </c>
      <c r="CX44" s="27">
        <f t="shared" si="7"/>
        <v>0.84634527333333331</v>
      </c>
      <c r="CY44" s="26">
        <f t="shared" si="52"/>
        <v>126951791</v>
      </c>
      <c r="CZ44" s="26">
        <f t="shared" si="48"/>
        <v>0</v>
      </c>
      <c r="DA44" s="26">
        <f t="shared" si="48"/>
        <v>0</v>
      </c>
      <c r="DB44" s="26">
        <f t="shared" si="48"/>
        <v>0</v>
      </c>
      <c r="DC44" s="26">
        <f t="shared" si="48"/>
        <v>0</v>
      </c>
      <c r="DD44" s="26">
        <f t="shared" si="48"/>
        <v>0</v>
      </c>
      <c r="DE44" s="26">
        <f t="shared" si="48"/>
        <v>0</v>
      </c>
      <c r="DF44" s="26">
        <f t="shared" si="48"/>
        <v>52369098</v>
      </c>
      <c r="DG44" s="26">
        <f t="shared" si="48"/>
        <v>0</v>
      </c>
      <c r="DH44" s="26">
        <f t="shared" si="48"/>
        <v>0</v>
      </c>
      <c r="DI44" s="26">
        <f t="shared" si="48"/>
        <v>0</v>
      </c>
      <c r="DJ44" s="26">
        <f t="shared" si="48"/>
        <v>0</v>
      </c>
      <c r="DK44" s="26">
        <f t="shared" si="48"/>
        <v>0</v>
      </c>
      <c r="DL44" s="26">
        <f t="shared" si="48"/>
        <v>0</v>
      </c>
      <c r="DM44" s="26">
        <f t="shared" si="48"/>
        <v>0</v>
      </c>
      <c r="DN44" s="26">
        <f t="shared" si="48"/>
        <v>0</v>
      </c>
      <c r="DO44" s="26">
        <f t="shared" si="48"/>
        <v>0</v>
      </c>
      <c r="DP44" s="26">
        <f t="shared" si="49"/>
        <v>0</v>
      </c>
      <c r="DQ44" s="26">
        <f t="shared" si="49"/>
        <v>0</v>
      </c>
      <c r="DR44" s="26">
        <f t="shared" si="49"/>
        <v>0</v>
      </c>
      <c r="DS44" s="26">
        <f t="shared" si="49"/>
        <v>0</v>
      </c>
      <c r="DT44" s="26"/>
      <c r="DU44" s="26">
        <f t="shared" si="50"/>
        <v>74582693</v>
      </c>
      <c r="DW44" s="31">
        <f t="shared" si="41"/>
        <v>150000000</v>
      </c>
      <c r="DX44" s="31">
        <f t="shared" si="42"/>
        <v>150000000</v>
      </c>
      <c r="DY44" s="31">
        <f t="shared" si="13"/>
        <v>150000000</v>
      </c>
    </row>
    <row r="45" spans="1:131" ht="29.4" customHeight="1" x14ac:dyDescent="0.3">
      <c r="A45" s="32"/>
      <c r="B45" s="184"/>
      <c r="C45" s="23" t="s">
        <v>152</v>
      </c>
      <c r="D45" s="33" t="s">
        <v>153</v>
      </c>
      <c r="E45" s="48">
        <v>410</v>
      </c>
      <c r="F45" s="25" t="s">
        <v>134</v>
      </c>
      <c r="G45" s="26">
        <f t="shared" si="14"/>
        <v>0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7" t="e">
        <f t="shared" si="32"/>
        <v>#DIV/0!</v>
      </c>
      <c r="AE45" s="26">
        <f t="shared" si="43"/>
        <v>0</v>
      </c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7" t="e">
        <f t="shared" si="16"/>
        <v>#DIV/0!</v>
      </c>
      <c r="BC45" s="26">
        <f t="shared" si="51"/>
        <v>0</v>
      </c>
      <c r="BD45" s="26">
        <f t="shared" si="44"/>
        <v>0</v>
      </c>
      <c r="BE45" s="26">
        <f t="shared" si="44"/>
        <v>0</v>
      </c>
      <c r="BF45" s="26">
        <f t="shared" si="44"/>
        <v>0</v>
      </c>
      <c r="BG45" s="26">
        <f t="shared" si="44"/>
        <v>0</v>
      </c>
      <c r="BH45" s="26">
        <f t="shared" si="44"/>
        <v>0</v>
      </c>
      <c r="BI45" s="26">
        <f t="shared" si="44"/>
        <v>0</v>
      </c>
      <c r="BJ45" s="26">
        <f t="shared" si="44"/>
        <v>0</v>
      </c>
      <c r="BK45" s="26">
        <f t="shared" si="44"/>
        <v>0</v>
      </c>
      <c r="BL45" s="26">
        <f t="shared" si="44"/>
        <v>0</v>
      </c>
      <c r="BM45" s="26">
        <f t="shared" si="44"/>
        <v>0</v>
      </c>
      <c r="BN45" s="26">
        <f t="shared" si="44"/>
        <v>0</v>
      </c>
      <c r="BO45" s="26">
        <f t="shared" si="44"/>
        <v>0</v>
      </c>
      <c r="BP45" s="26">
        <f t="shared" si="44"/>
        <v>0</v>
      </c>
      <c r="BQ45" s="26">
        <f t="shared" si="44"/>
        <v>0</v>
      </c>
      <c r="BR45" s="26">
        <f t="shared" si="44"/>
        <v>0</v>
      </c>
      <c r="BS45" s="26">
        <f t="shared" si="44"/>
        <v>0</v>
      </c>
      <c r="BT45" s="26">
        <f t="shared" si="45"/>
        <v>0</v>
      </c>
      <c r="BU45" s="26">
        <f t="shared" si="45"/>
        <v>0</v>
      </c>
      <c r="BV45" s="26">
        <f t="shared" si="45"/>
        <v>0</v>
      </c>
      <c r="BW45" s="26">
        <f t="shared" si="45"/>
        <v>0</v>
      </c>
      <c r="BX45" s="26"/>
      <c r="BY45" s="26">
        <f t="shared" si="46"/>
        <v>0</v>
      </c>
      <c r="BZ45" s="27" t="e">
        <f t="shared" si="27"/>
        <v>#DIV/0!</v>
      </c>
      <c r="CA45" s="26">
        <f t="shared" si="47"/>
        <v>0</v>
      </c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7" t="e">
        <f t="shared" si="7"/>
        <v>#DIV/0!</v>
      </c>
      <c r="CY45" s="26">
        <f t="shared" si="52"/>
        <v>0</v>
      </c>
      <c r="CZ45" s="26">
        <f t="shared" si="48"/>
        <v>0</v>
      </c>
      <c r="DA45" s="26">
        <f t="shared" si="48"/>
        <v>0</v>
      </c>
      <c r="DB45" s="26">
        <f t="shared" si="48"/>
        <v>0</v>
      </c>
      <c r="DC45" s="26">
        <f t="shared" si="48"/>
        <v>0</v>
      </c>
      <c r="DD45" s="26">
        <f t="shared" si="48"/>
        <v>0</v>
      </c>
      <c r="DE45" s="26">
        <f t="shared" si="48"/>
        <v>0</v>
      </c>
      <c r="DF45" s="26">
        <f t="shared" si="48"/>
        <v>0</v>
      </c>
      <c r="DG45" s="26">
        <f t="shared" si="48"/>
        <v>0</v>
      </c>
      <c r="DH45" s="26">
        <f t="shared" si="48"/>
        <v>0</v>
      </c>
      <c r="DI45" s="26">
        <f t="shared" si="48"/>
        <v>0</v>
      </c>
      <c r="DJ45" s="26">
        <f t="shared" si="48"/>
        <v>0</v>
      </c>
      <c r="DK45" s="26">
        <f t="shared" si="48"/>
        <v>0</v>
      </c>
      <c r="DL45" s="26">
        <f t="shared" si="48"/>
        <v>0</v>
      </c>
      <c r="DM45" s="26">
        <f t="shared" si="48"/>
        <v>0</v>
      </c>
      <c r="DN45" s="26">
        <f t="shared" si="48"/>
        <v>0</v>
      </c>
      <c r="DO45" s="26">
        <f t="shared" si="48"/>
        <v>0</v>
      </c>
      <c r="DP45" s="26">
        <f t="shared" si="49"/>
        <v>0</v>
      </c>
      <c r="DQ45" s="26">
        <f t="shared" si="49"/>
        <v>0</v>
      </c>
      <c r="DR45" s="26">
        <f t="shared" si="49"/>
        <v>0</v>
      </c>
      <c r="DS45" s="26">
        <f t="shared" si="49"/>
        <v>0</v>
      </c>
      <c r="DT45" s="26"/>
      <c r="DU45" s="26">
        <f t="shared" si="50"/>
        <v>0</v>
      </c>
      <c r="DW45" s="31">
        <f t="shared" si="41"/>
        <v>0</v>
      </c>
      <c r="DX45" s="31">
        <f t="shared" si="42"/>
        <v>0</v>
      </c>
      <c r="DY45" s="31">
        <f t="shared" si="13"/>
        <v>0</v>
      </c>
    </row>
    <row r="46" spans="1:131" ht="46.5" customHeight="1" x14ac:dyDescent="0.3">
      <c r="A46" s="32"/>
      <c r="B46" s="184"/>
      <c r="C46" s="23" t="s">
        <v>154</v>
      </c>
      <c r="D46" s="33" t="s">
        <v>155</v>
      </c>
      <c r="E46" s="48">
        <v>410</v>
      </c>
      <c r="F46" s="25" t="s">
        <v>134</v>
      </c>
      <c r="G46" s="26">
        <f t="shared" si="14"/>
        <v>412298830</v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>
        <f>20000000</f>
        <v>20000000</v>
      </c>
      <c r="S46" s="26"/>
      <c r="T46" s="26"/>
      <c r="U46" s="26"/>
      <c r="V46" s="26"/>
      <c r="W46" s="26">
        <v>90000000</v>
      </c>
      <c r="X46" s="26"/>
      <c r="Y46" s="26"/>
      <c r="Z46" s="26"/>
      <c r="AA46" s="26">
        <f>91899873+18823995+62217986+22078947+107278029</f>
        <v>302298830</v>
      </c>
      <c r="AB46" s="26"/>
      <c r="AC46" s="26"/>
      <c r="AD46" s="27">
        <f>+AE46/G46</f>
        <v>0.51898963671568021</v>
      </c>
      <c r="AE46" s="26">
        <f t="shared" si="43"/>
        <v>213978820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>
        <f>+'[2]MAYO 2019'!$T$904</f>
        <v>10000000</v>
      </c>
      <c r="AQ46" s="26"/>
      <c r="AR46" s="26"/>
      <c r="AS46" s="26"/>
      <c r="AT46" s="26"/>
      <c r="AU46" s="26">
        <f>+'[5]ENERO 2019'!$Y$443</f>
        <v>90000000</v>
      </c>
      <c r="AV46" s="26"/>
      <c r="AW46" s="26"/>
      <c r="AX46" s="26"/>
      <c r="AY46" s="26">
        <f>+'[4]MARZO 2019'!$AC$616</f>
        <v>113978820</v>
      </c>
      <c r="AZ46" s="26"/>
      <c r="BA46" s="26"/>
      <c r="BB46" s="27">
        <f>1-AD46</f>
        <v>0.48101036328431979</v>
      </c>
      <c r="BC46" s="26">
        <f t="shared" si="51"/>
        <v>198320010</v>
      </c>
      <c r="BD46" s="26">
        <f t="shared" si="44"/>
        <v>0</v>
      </c>
      <c r="BE46" s="26">
        <f t="shared" si="44"/>
        <v>0</v>
      </c>
      <c r="BF46" s="26">
        <f t="shared" si="44"/>
        <v>0</v>
      </c>
      <c r="BG46" s="26">
        <f t="shared" si="44"/>
        <v>0</v>
      </c>
      <c r="BH46" s="26">
        <f t="shared" si="44"/>
        <v>0</v>
      </c>
      <c r="BI46" s="26">
        <f t="shared" si="44"/>
        <v>0</v>
      </c>
      <c r="BJ46" s="26">
        <f t="shared" si="44"/>
        <v>0</v>
      </c>
      <c r="BK46" s="26">
        <f t="shared" si="44"/>
        <v>0</v>
      </c>
      <c r="BL46" s="26">
        <f t="shared" si="44"/>
        <v>0</v>
      </c>
      <c r="BM46" s="26">
        <f t="shared" si="44"/>
        <v>0</v>
      </c>
      <c r="BN46" s="26">
        <f t="shared" si="44"/>
        <v>10000000</v>
      </c>
      <c r="BO46" s="26">
        <f t="shared" si="44"/>
        <v>0</v>
      </c>
      <c r="BP46" s="26">
        <f t="shared" si="44"/>
        <v>0</v>
      </c>
      <c r="BQ46" s="26">
        <f t="shared" si="44"/>
        <v>0</v>
      </c>
      <c r="BR46" s="26">
        <f t="shared" si="44"/>
        <v>0</v>
      </c>
      <c r="BS46" s="26">
        <f t="shared" si="44"/>
        <v>0</v>
      </c>
      <c r="BT46" s="26">
        <f t="shared" si="45"/>
        <v>0</v>
      </c>
      <c r="BU46" s="26">
        <f t="shared" si="45"/>
        <v>0</v>
      </c>
      <c r="BV46" s="26">
        <f t="shared" si="45"/>
        <v>0</v>
      </c>
      <c r="BW46" s="26">
        <f t="shared" si="45"/>
        <v>188320010</v>
      </c>
      <c r="BX46" s="26"/>
      <c r="BY46" s="26">
        <f t="shared" si="46"/>
        <v>0</v>
      </c>
      <c r="BZ46" s="27">
        <f>+CA46/G46</f>
        <v>0.36147516838696825</v>
      </c>
      <c r="CA46" s="26">
        <f>SUM(CB46:CW46)</f>
        <v>149035789</v>
      </c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>
        <f>+'[2]MAYO 2019'!$H$958</f>
        <v>9064196</v>
      </c>
      <c r="CM46" s="26"/>
      <c r="CN46" s="26"/>
      <c r="CO46" s="26"/>
      <c r="CP46" s="26"/>
      <c r="CQ46" s="26">
        <f>+'[2]MAYO 2019'!$H$905+'[2]MAYO 2019'!$H$910+'[2]MAYO 2019'!$Y$924</f>
        <v>59893863</v>
      </c>
      <c r="CR46" s="26"/>
      <c r="CS46" s="26"/>
      <c r="CT46" s="26"/>
      <c r="CU46" s="26">
        <f>+'[2]MAYO 2019'!$H$902-CL46-CQ46</f>
        <v>80077730</v>
      </c>
      <c r="CV46" s="26"/>
      <c r="CW46" s="26"/>
      <c r="CX46" s="27">
        <f>1-BZ46</f>
        <v>0.63852483161303175</v>
      </c>
      <c r="CY46" s="26">
        <f t="shared" si="52"/>
        <v>263263041</v>
      </c>
      <c r="CZ46" s="26">
        <f t="shared" si="48"/>
        <v>0</v>
      </c>
      <c r="DA46" s="26">
        <f t="shared" si="48"/>
        <v>0</v>
      </c>
      <c r="DB46" s="26">
        <f t="shared" si="48"/>
        <v>0</v>
      </c>
      <c r="DC46" s="26">
        <f t="shared" si="48"/>
        <v>0</v>
      </c>
      <c r="DD46" s="26">
        <f t="shared" si="48"/>
        <v>0</v>
      </c>
      <c r="DE46" s="26">
        <f t="shared" si="48"/>
        <v>0</v>
      </c>
      <c r="DF46" s="26">
        <f t="shared" si="48"/>
        <v>0</v>
      </c>
      <c r="DG46" s="26">
        <f t="shared" si="48"/>
        <v>0</v>
      </c>
      <c r="DH46" s="26">
        <f t="shared" si="48"/>
        <v>0</v>
      </c>
      <c r="DI46" s="26">
        <f t="shared" si="48"/>
        <v>0</v>
      </c>
      <c r="DJ46" s="26">
        <f t="shared" si="48"/>
        <v>10935804</v>
      </c>
      <c r="DK46" s="26">
        <f t="shared" si="48"/>
        <v>0</v>
      </c>
      <c r="DL46" s="26">
        <f t="shared" si="48"/>
        <v>0</v>
      </c>
      <c r="DM46" s="26">
        <f t="shared" si="48"/>
        <v>0</v>
      </c>
      <c r="DN46" s="26">
        <f t="shared" si="48"/>
        <v>0</v>
      </c>
      <c r="DO46" s="26">
        <f t="shared" si="48"/>
        <v>30106137</v>
      </c>
      <c r="DP46" s="26">
        <f t="shared" si="49"/>
        <v>0</v>
      </c>
      <c r="DQ46" s="26">
        <f t="shared" si="49"/>
        <v>0</v>
      </c>
      <c r="DR46" s="26">
        <f t="shared" si="49"/>
        <v>0</v>
      </c>
      <c r="DS46" s="26">
        <f t="shared" si="49"/>
        <v>222221100</v>
      </c>
      <c r="DT46" s="26"/>
      <c r="DU46" s="26">
        <f t="shared" si="50"/>
        <v>0</v>
      </c>
      <c r="DW46" s="31">
        <f>+G46</f>
        <v>412298830</v>
      </c>
      <c r="DX46" s="31">
        <f>+AE46+BC46</f>
        <v>412298830</v>
      </c>
      <c r="DY46" s="31">
        <f>+CA46+CY46</f>
        <v>412298830</v>
      </c>
    </row>
    <row r="47" spans="1:131" ht="31.2" customHeight="1" x14ac:dyDescent="0.3">
      <c r="A47" s="32"/>
      <c r="B47" s="184"/>
      <c r="C47" s="23" t="s">
        <v>156</v>
      </c>
      <c r="D47" s="33" t="s">
        <v>157</v>
      </c>
      <c r="E47" s="48">
        <v>410</v>
      </c>
      <c r="F47" s="25" t="s">
        <v>148</v>
      </c>
      <c r="G47" s="26">
        <f t="shared" si="14"/>
        <v>0</v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7" t="e">
        <f t="shared" si="32"/>
        <v>#DIV/0!</v>
      </c>
      <c r="AE47" s="26">
        <f t="shared" si="43"/>
        <v>0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7" t="e">
        <f t="shared" si="16"/>
        <v>#DIV/0!</v>
      </c>
      <c r="BC47" s="26">
        <f t="shared" si="51"/>
        <v>0</v>
      </c>
      <c r="BD47" s="26">
        <f t="shared" si="44"/>
        <v>0</v>
      </c>
      <c r="BE47" s="26">
        <f t="shared" si="44"/>
        <v>0</v>
      </c>
      <c r="BF47" s="26">
        <f t="shared" si="44"/>
        <v>0</v>
      </c>
      <c r="BG47" s="26">
        <f t="shared" si="44"/>
        <v>0</v>
      </c>
      <c r="BH47" s="26">
        <f t="shared" si="44"/>
        <v>0</v>
      </c>
      <c r="BI47" s="26">
        <f t="shared" si="44"/>
        <v>0</v>
      </c>
      <c r="BJ47" s="26">
        <f t="shared" si="44"/>
        <v>0</v>
      </c>
      <c r="BK47" s="26">
        <f t="shared" si="44"/>
        <v>0</v>
      </c>
      <c r="BL47" s="26">
        <f t="shared" si="44"/>
        <v>0</v>
      </c>
      <c r="BM47" s="26">
        <f t="shared" si="44"/>
        <v>0</v>
      </c>
      <c r="BN47" s="26">
        <f t="shared" si="44"/>
        <v>0</v>
      </c>
      <c r="BO47" s="26">
        <f t="shared" si="44"/>
        <v>0</v>
      </c>
      <c r="BP47" s="26">
        <f t="shared" si="44"/>
        <v>0</v>
      </c>
      <c r="BQ47" s="26">
        <f t="shared" si="44"/>
        <v>0</v>
      </c>
      <c r="BR47" s="26">
        <f t="shared" si="44"/>
        <v>0</v>
      </c>
      <c r="BS47" s="26">
        <f t="shared" si="44"/>
        <v>0</v>
      </c>
      <c r="BT47" s="26">
        <f t="shared" si="45"/>
        <v>0</v>
      </c>
      <c r="BU47" s="26">
        <f t="shared" si="45"/>
        <v>0</v>
      </c>
      <c r="BV47" s="26">
        <f t="shared" si="45"/>
        <v>0</v>
      </c>
      <c r="BW47" s="26">
        <f t="shared" si="45"/>
        <v>0</v>
      </c>
      <c r="BX47" s="26"/>
      <c r="BY47" s="26">
        <f t="shared" si="46"/>
        <v>0</v>
      </c>
      <c r="BZ47" s="27" t="e">
        <f t="shared" si="27"/>
        <v>#DIV/0!</v>
      </c>
      <c r="CA47" s="26">
        <f t="shared" si="47"/>
        <v>0</v>
      </c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7" t="e">
        <f t="shared" si="7"/>
        <v>#DIV/0!</v>
      </c>
      <c r="CY47" s="26">
        <f t="shared" si="52"/>
        <v>0</v>
      </c>
      <c r="CZ47" s="26">
        <f t="shared" si="48"/>
        <v>0</v>
      </c>
      <c r="DA47" s="26">
        <f t="shared" si="48"/>
        <v>0</v>
      </c>
      <c r="DB47" s="26">
        <f t="shared" si="48"/>
        <v>0</v>
      </c>
      <c r="DC47" s="26">
        <f t="shared" si="48"/>
        <v>0</v>
      </c>
      <c r="DD47" s="26">
        <f t="shared" si="48"/>
        <v>0</v>
      </c>
      <c r="DE47" s="26">
        <f t="shared" si="48"/>
        <v>0</v>
      </c>
      <c r="DF47" s="26">
        <f t="shared" si="48"/>
        <v>0</v>
      </c>
      <c r="DG47" s="26">
        <f t="shared" si="48"/>
        <v>0</v>
      </c>
      <c r="DH47" s="26">
        <f t="shared" si="48"/>
        <v>0</v>
      </c>
      <c r="DI47" s="26">
        <f t="shared" si="48"/>
        <v>0</v>
      </c>
      <c r="DJ47" s="26">
        <f t="shared" si="48"/>
        <v>0</v>
      </c>
      <c r="DK47" s="26">
        <f t="shared" si="48"/>
        <v>0</v>
      </c>
      <c r="DL47" s="26">
        <f t="shared" si="48"/>
        <v>0</v>
      </c>
      <c r="DM47" s="26">
        <f t="shared" si="48"/>
        <v>0</v>
      </c>
      <c r="DN47" s="26">
        <f t="shared" si="48"/>
        <v>0</v>
      </c>
      <c r="DO47" s="26">
        <f t="shared" si="48"/>
        <v>0</v>
      </c>
      <c r="DP47" s="26">
        <f t="shared" si="49"/>
        <v>0</v>
      </c>
      <c r="DQ47" s="26">
        <f t="shared" si="49"/>
        <v>0</v>
      </c>
      <c r="DR47" s="26">
        <f t="shared" si="49"/>
        <v>0</v>
      </c>
      <c r="DS47" s="26">
        <f t="shared" si="49"/>
        <v>0</v>
      </c>
      <c r="DT47" s="26"/>
      <c r="DU47" s="26">
        <f t="shared" si="50"/>
        <v>0</v>
      </c>
      <c r="DW47" s="31">
        <f t="shared" si="41"/>
        <v>0</v>
      </c>
      <c r="DX47" s="31">
        <f t="shared" si="42"/>
        <v>0</v>
      </c>
      <c r="DY47" s="31">
        <f t="shared" si="13"/>
        <v>0</v>
      </c>
    </row>
    <row r="48" spans="1:131" ht="64.5" customHeight="1" x14ac:dyDescent="0.3">
      <c r="A48" s="32"/>
      <c r="B48" s="184"/>
      <c r="C48" s="23" t="s">
        <v>158</v>
      </c>
      <c r="D48" s="33" t="s">
        <v>159</v>
      </c>
      <c r="E48" s="48">
        <v>410</v>
      </c>
      <c r="F48" s="25" t="s">
        <v>160</v>
      </c>
      <c r="G48" s="26">
        <f t="shared" si="14"/>
        <v>128000000</v>
      </c>
      <c r="H48" s="26"/>
      <c r="I48" s="26"/>
      <c r="J48" s="26"/>
      <c r="K48" s="26"/>
      <c r="L48" s="26"/>
      <c r="M48" s="26"/>
      <c r="N48" s="26">
        <f>40000000</f>
        <v>40000000</v>
      </c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>
        <f>88000000</f>
        <v>88000000</v>
      </c>
      <c r="AD48" s="27">
        <f>+AE48/G48</f>
        <v>0.26705942187499998</v>
      </c>
      <c r="AE48" s="26">
        <f t="shared" si="43"/>
        <v>34183606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>
        <f>+'[2]MAYO 2019'!$AF$977</f>
        <v>34183606</v>
      </c>
      <c r="BB48" s="27">
        <f>1-AD48</f>
        <v>0.73294057812500002</v>
      </c>
      <c r="BC48" s="26">
        <f t="shared" si="51"/>
        <v>93816394</v>
      </c>
      <c r="BD48" s="26">
        <f t="shared" si="44"/>
        <v>0</v>
      </c>
      <c r="BE48" s="26">
        <f t="shared" si="44"/>
        <v>0</v>
      </c>
      <c r="BF48" s="26">
        <f t="shared" si="44"/>
        <v>0</v>
      </c>
      <c r="BG48" s="26">
        <f t="shared" si="44"/>
        <v>0</v>
      </c>
      <c r="BH48" s="26">
        <f t="shared" si="44"/>
        <v>0</v>
      </c>
      <c r="BI48" s="26">
        <f t="shared" si="44"/>
        <v>0</v>
      </c>
      <c r="BJ48" s="26">
        <f t="shared" si="44"/>
        <v>40000000</v>
      </c>
      <c r="BK48" s="26">
        <f t="shared" si="44"/>
        <v>0</v>
      </c>
      <c r="BL48" s="26">
        <f t="shared" si="44"/>
        <v>0</v>
      </c>
      <c r="BM48" s="26">
        <f t="shared" si="44"/>
        <v>0</v>
      </c>
      <c r="BN48" s="26">
        <f t="shared" si="44"/>
        <v>0</v>
      </c>
      <c r="BO48" s="26">
        <f t="shared" si="44"/>
        <v>0</v>
      </c>
      <c r="BP48" s="26">
        <f t="shared" si="44"/>
        <v>0</v>
      </c>
      <c r="BQ48" s="26">
        <f t="shared" si="44"/>
        <v>0</v>
      </c>
      <c r="BR48" s="26">
        <f t="shared" si="44"/>
        <v>0</v>
      </c>
      <c r="BS48" s="26">
        <f t="shared" si="44"/>
        <v>0</v>
      </c>
      <c r="BT48" s="26">
        <f t="shared" si="45"/>
        <v>0</v>
      </c>
      <c r="BU48" s="26">
        <f t="shared" si="45"/>
        <v>0</v>
      </c>
      <c r="BV48" s="26">
        <f t="shared" si="45"/>
        <v>0</v>
      </c>
      <c r="BW48" s="26">
        <f t="shared" si="45"/>
        <v>0</v>
      </c>
      <c r="BX48" s="26"/>
      <c r="BY48" s="26">
        <f t="shared" si="46"/>
        <v>53816394</v>
      </c>
      <c r="BZ48" s="27">
        <f>+CA48/G48</f>
        <v>0.16940317187500001</v>
      </c>
      <c r="CA48" s="26">
        <f>SUM(CB48:CW48)</f>
        <v>21683606</v>
      </c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>
        <f>+'[2]MAYO 2019'!$H$975</f>
        <v>21683606</v>
      </c>
      <c r="CX48" s="27">
        <f>1-BZ48</f>
        <v>0.83059682812500002</v>
      </c>
      <c r="CY48" s="26">
        <f t="shared" si="52"/>
        <v>106316394</v>
      </c>
      <c r="CZ48" s="26">
        <f t="shared" si="48"/>
        <v>0</v>
      </c>
      <c r="DA48" s="26">
        <f t="shared" si="48"/>
        <v>0</v>
      </c>
      <c r="DB48" s="26">
        <f t="shared" si="48"/>
        <v>0</v>
      </c>
      <c r="DC48" s="26">
        <f t="shared" si="48"/>
        <v>0</v>
      </c>
      <c r="DD48" s="26">
        <f t="shared" si="48"/>
        <v>0</v>
      </c>
      <c r="DE48" s="26">
        <f t="shared" si="48"/>
        <v>0</v>
      </c>
      <c r="DF48" s="26">
        <f t="shared" si="48"/>
        <v>40000000</v>
      </c>
      <c r="DG48" s="26">
        <f t="shared" si="48"/>
        <v>0</v>
      </c>
      <c r="DH48" s="26">
        <f t="shared" si="48"/>
        <v>0</v>
      </c>
      <c r="DI48" s="26">
        <f t="shared" si="48"/>
        <v>0</v>
      </c>
      <c r="DJ48" s="26">
        <f t="shared" si="48"/>
        <v>0</v>
      </c>
      <c r="DK48" s="26">
        <f t="shared" si="48"/>
        <v>0</v>
      </c>
      <c r="DL48" s="26">
        <f t="shared" si="48"/>
        <v>0</v>
      </c>
      <c r="DM48" s="26">
        <f t="shared" si="48"/>
        <v>0</v>
      </c>
      <c r="DN48" s="26">
        <f t="shared" si="48"/>
        <v>0</v>
      </c>
      <c r="DO48" s="26">
        <f t="shared" si="48"/>
        <v>0</v>
      </c>
      <c r="DP48" s="26">
        <f t="shared" si="49"/>
        <v>0</v>
      </c>
      <c r="DQ48" s="26">
        <f t="shared" si="49"/>
        <v>0</v>
      </c>
      <c r="DR48" s="26">
        <f t="shared" si="49"/>
        <v>0</v>
      </c>
      <c r="DS48" s="26">
        <f t="shared" si="49"/>
        <v>0</v>
      </c>
      <c r="DT48" s="26"/>
      <c r="DU48" s="26">
        <f t="shared" si="50"/>
        <v>66316394</v>
      </c>
      <c r="DW48" s="31">
        <f>+G48</f>
        <v>128000000</v>
      </c>
      <c r="DX48" s="31">
        <f>+AE48+BC48</f>
        <v>128000000</v>
      </c>
      <c r="DY48" s="31">
        <f>+CA48+CY48</f>
        <v>128000000</v>
      </c>
    </row>
    <row r="49" spans="1:129" ht="32.25" customHeight="1" x14ac:dyDescent="0.3">
      <c r="A49" s="32"/>
      <c r="B49" s="53"/>
      <c r="C49" s="23" t="s">
        <v>161</v>
      </c>
      <c r="D49" s="33" t="s">
        <v>162</v>
      </c>
      <c r="E49" s="48">
        <v>410</v>
      </c>
      <c r="F49" s="38" t="s">
        <v>134</v>
      </c>
      <c r="G49" s="26">
        <f t="shared" si="14"/>
        <v>0</v>
      </c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7" t="e">
        <f t="shared" ref="AD49:AD56" si="53">+AE49/G49</f>
        <v>#DIV/0!</v>
      </c>
      <c r="AE49" s="26">
        <f t="shared" si="43"/>
        <v>0</v>
      </c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7" t="e">
        <f t="shared" ref="BB49:BB56" si="54">1-AD49</f>
        <v>#DIV/0!</v>
      </c>
      <c r="BC49" s="26">
        <f t="shared" si="51"/>
        <v>0</v>
      </c>
      <c r="BD49" s="26">
        <f t="shared" si="44"/>
        <v>0</v>
      </c>
      <c r="BE49" s="26">
        <f t="shared" si="44"/>
        <v>0</v>
      </c>
      <c r="BF49" s="26">
        <f t="shared" si="44"/>
        <v>0</v>
      </c>
      <c r="BG49" s="26">
        <f t="shared" si="44"/>
        <v>0</v>
      </c>
      <c r="BH49" s="26">
        <f t="shared" si="44"/>
        <v>0</v>
      </c>
      <c r="BI49" s="26">
        <f t="shared" si="44"/>
        <v>0</v>
      </c>
      <c r="BJ49" s="26">
        <f t="shared" si="44"/>
        <v>0</v>
      </c>
      <c r="BK49" s="26">
        <f t="shared" si="44"/>
        <v>0</v>
      </c>
      <c r="BL49" s="26">
        <f t="shared" si="44"/>
        <v>0</v>
      </c>
      <c r="BM49" s="26">
        <f t="shared" si="44"/>
        <v>0</v>
      </c>
      <c r="BN49" s="26">
        <f t="shared" si="44"/>
        <v>0</v>
      </c>
      <c r="BO49" s="26">
        <f t="shared" si="44"/>
        <v>0</v>
      </c>
      <c r="BP49" s="26">
        <f t="shared" si="44"/>
        <v>0</v>
      </c>
      <c r="BQ49" s="26">
        <f t="shared" si="44"/>
        <v>0</v>
      </c>
      <c r="BR49" s="26">
        <f t="shared" si="44"/>
        <v>0</v>
      </c>
      <c r="BS49" s="26">
        <f t="shared" si="44"/>
        <v>0</v>
      </c>
      <c r="BT49" s="26">
        <f t="shared" si="45"/>
        <v>0</v>
      </c>
      <c r="BU49" s="26">
        <f t="shared" si="45"/>
        <v>0</v>
      </c>
      <c r="BV49" s="26">
        <f t="shared" si="45"/>
        <v>0</v>
      </c>
      <c r="BW49" s="26">
        <f t="shared" si="45"/>
        <v>0</v>
      </c>
      <c r="BX49" s="26"/>
      <c r="BY49" s="26">
        <f t="shared" si="46"/>
        <v>0</v>
      </c>
      <c r="BZ49" s="27" t="e">
        <f t="shared" ref="BZ49:BZ56" si="55">+CA49/G49</f>
        <v>#DIV/0!</v>
      </c>
      <c r="CA49" s="26">
        <f t="shared" ref="CA49:CA56" si="56">SUM(CB49:CW49)</f>
        <v>0</v>
      </c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7" t="e">
        <f t="shared" ref="CX49:CX56" si="57">1-BZ49</f>
        <v>#DIV/0!</v>
      </c>
      <c r="CY49" s="26">
        <f t="shared" si="52"/>
        <v>0</v>
      </c>
      <c r="CZ49" s="26">
        <f t="shared" si="48"/>
        <v>0</v>
      </c>
      <c r="DA49" s="26">
        <f t="shared" si="48"/>
        <v>0</v>
      </c>
      <c r="DB49" s="26">
        <f t="shared" si="48"/>
        <v>0</v>
      </c>
      <c r="DC49" s="26">
        <f t="shared" si="48"/>
        <v>0</v>
      </c>
      <c r="DD49" s="26">
        <f t="shared" si="48"/>
        <v>0</v>
      </c>
      <c r="DE49" s="26">
        <f t="shared" si="48"/>
        <v>0</v>
      </c>
      <c r="DF49" s="26">
        <f t="shared" si="48"/>
        <v>0</v>
      </c>
      <c r="DG49" s="26">
        <f t="shared" si="48"/>
        <v>0</v>
      </c>
      <c r="DH49" s="26">
        <f t="shared" si="48"/>
        <v>0</v>
      </c>
      <c r="DI49" s="26">
        <f t="shared" si="48"/>
        <v>0</v>
      </c>
      <c r="DJ49" s="26">
        <f t="shared" si="48"/>
        <v>0</v>
      </c>
      <c r="DK49" s="26">
        <f t="shared" si="48"/>
        <v>0</v>
      </c>
      <c r="DL49" s="26">
        <f t="shared" si="48"/>
        <v>0</v>
      </c>
      <c r="DM49" s="26">
        <f t="shared" si="48"/>
        <v>0</v>
      </c>
      <c r="DN49" s="26">
        <f t="shared" si="48"/>
        <v>0</v>
      </c>
      <c r="DO49" s="26">
        <f t="shared" si="48"/>
        <v>0</v>
      </c>
      <c r="DP49" s="26">
        <f t="shared" si="49"/>
        <v>0</v>
      </c>
      <c r="DQ49" s="26">
        <f t="shared" si="49"/>
        <v>0</v>
      </c>
      <c r="DR49" s="26">
        <f t="shared" si="49"/>
        <v>0</v>
      </c>
      <c r="DS49" s="26">
        <f t="shared" si="49"/>
        <v>0</v>
      </c>
      <c r="DT49" s="26"/>
      <c r="DU49" s="26">
        <f t="shared" si="50"/>
        <v>0</v>
      </c>
      <c r="DW49" s="31">
        <f t="shared" ref="DW49:DW56" si="58">+G49</f>
        <v>0</v>
      </c>
      <c r="DX49" s="31">
        <f t="shared" ref="DX49:DX56" si="59">+AE49+BC49</f>
        <v>0</v>
      </c>
      <c r="DY49" s="31">
        <f t="shared" ref="DY49:DY56" si="60">+CA49+CY49</f>
        <v>0</v>
      </c>
    </row>
    <row r="50" spans="1:129" ht="35.25" customHeight="1" x14ac:dyDescent="0.3">
      <c r="A50" s="32"/>
      <c r="B50" s="53"/>
      <c r="C50" s="23" t="s">
        <v>163</v>
      </c>
      <c r="D50" s="33" t="s">
        <v>164</v>
      </c>
      <c r="E50" s="48">
        <v>410</v>
      </c>
      <c r="F50" s="38" t="s">
        <v>134</v>
      </c>
      <c r="G50" s="26">
        <f t="shared" si="14"/>
        <v>0</v>
      </c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7" t="e">
        <f t="shared" si="53"/>
        <v>#DIV/0!</v>
      </c>
      <c r="AE50" s="26">
        <f t="shared" si="43"/>
        <v>0</v>
      </c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7" t="e">
        <f t="shared" si="54"/>
        <v>#DIV/0!</v>
      </c>
      <c r="BC50" s="26">
        <f t="shared" si="51"/>
        <v>0</v>
      </c>
      <c r="BD50" s="26">
        <f t="shared" si="44"/>
        <v>0</v>
      </c>
      <c r="BE50" s="26">
        <f t="shared" si="44"/>
        <v>0</v>
      </c>
      <c r="BF50" s="26">
        <f t="shared" si="44"/>
        <v>0</v>
      </c>
      <c r="BG50" s="26">
        <f t="shared" si="44"/>
        <v>0</v>
      </c>
      <c r="BH50" s="26">
        <f t="shared" si="44"/>
        <v>0</v>
      </c>
      <c r="BI50" s="26">
        <f t="shared" si="44"/>
        <v>0</v>
      </c>
      <c r="BJ50" s="26">
        <f t="shared" si="44"/>
        <v>0</v>
      </c>
      <c r="BK50" s="26">
        <f t="shared" si="44"/>
        <v>0</v>
      </c>
      <c r="BL50" s="26">
        <f t="shared" si="44"/>
        <v>0</v>
      </c>
      <c r="BM50" s="26">
        <f t="shared" si="44"/>
        <v>0</v>
      </c>
      <c r="BN50" s="26">
        <f t="shared" si="44"/>
        <v>0</v>
      </c>
      <c r="BO50" s="26">
        <f t="shared" si="44"/>
        <v>0</v>
      </c>
      <c r="BP50" s="26">
        <f t="shared" si="44"/>
        <v>0</v>
      </c>
      <c r="BQ50" s="26">
        <f t="shared" si="44"/>
        <v>0</v>
      </c>
      <c r="BR50" s="26">
        <f t="shared" si="44"/>
        <v>0</v>
      </c>
      <c r="BS50" s="26">
        <f t="shared" si="44"/>
        <v>0</v>
      </c>
      <c r="BT50" s="26">
        <f t="shared" si="45"/>
        <v>0</v>
      </c>
      <c r="BU50" s="26">
        <f t="shared" si="45"/>
        <v>0</v>
      </c>
      <c r="BV50" s="26">
        <f t="shared" si="45"/>
        <v>0</v>
      </c>
      <c r="BW50" s="26">
        <f t="shared" si="45"/>
        <v>0</v>
      </c>
      <c r="BX50" s="26"/>
      <c r="BY50" s="26">
        <f t="shared" si="46"/>
        <v>0</v>
      </c>
      <c r="BZ50" s="27" t="e">
        <f t="shared" si="55"/>
        <v>#DIV/0!</v>
      </c>
      <c r="CA50" s="26">
        <f t="shared" si="56"/>
        <v>0</v>
      </c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7" t="e">
        <f t="shared" si="57"/>
        <v>#DIV/0!</v>
      </c>
      <c r="CY50" s="26">
        <f t="shared" si="52"/>
        <v>0</v>
      </c>
      <c r="CZ50" s="26">
        <f t="shared" si="48"/>
        <v>0</v>
      </c>
      <c r="DA50" s="26">
        <f t="shared" si="48"/>
        <v>0</v>
      </c>
      <c r="DB50" s="26">
        <f t="shared" si="48"/>
        <v>0</v>
      </c>
      <c r="DC50" s="26">
        <f t="shared" si="48"/>
        <v>0</v>
      </c>
      <c r="DD50" s="26">
        <f t="shared" si="48"/>
        <v>0</v>
      </c>
      <c r="DE50" s="26">
        <f t="shared" si="48"/>
        <v>0</v>
      </c>
      <c r="DF50" s="26">
        <f t="shared" si="48"/>
        <v>0</v>
      </c>
      <c r="DG50" s="26">
        <f t="shared" si="48"/>
        <v>0</v>
      </c>
      <c r="DH50" s="26">
        <f t="shared" si="48"/>
        <v>0</v>
      </c>
      <c r="DI50" s="26">
        <f t="shared" si="48"/>
        <v>0</v>
      </c>
      <c r="DJ50" s="26">
        <f t="shared" si="48"/>
        <v>0</v>
      </c>
      <c r="DK50" s="26">
        <f t="shared" si="48"/>
        <v>0</v>
      </c>
      <c r="DL50" s="26">
        <f t="shared" si="48"/>
        <v>0</v>
      </c>
      <c r="DM50" s="26">
        <f t="shared" si="48"/>
        <v>0</v>
      </c>
      <c r="DN50" s="26">
        <f t="shared" si="48"/>
        <v>0</v>
      </c>
      <c r="DO50" s="26">
        <f t="shared" si="48"/>
        <v>0</v>
      </c>
      <c r="DP50" s="26">
        <f t="shared" si="49"/>
        <v>0</v>
      </c>
      <c r="DQ50" s="26">
        <f t="shared" si="49"/>
        <v>0</v>
      </c>
      <c r="DR50" s="26">
        <f t="shared" si="49"/>
        <v>0</v>
      </c>
      <c r="DS50" s="26">
        <f t="shared" si="49"/>
        <v>0</v>
      </c>
      <c r="DT50" s="26"/>
      <c r="DU50" s="26">
        <f t="shared" si="50"/>
        <v>0</v>
      </c>
      <c r="DW50" s="31">
        <f t="shared" si="58"/>
        <v>0</v>
      </c>
      <c r="DX50" s="31">
        <f t="shared" si="59"/>
        <v>0</v>
      </c>
      <c r="DY50" s="31">
        <f t="shared" si="60"/>
        <v>0</v>
      </c>
    </row>
    <row r="51" spans="1:129" ht="27.6" customHeight="1" x14ac:dyDescent="0.3">
      <c r="A51" s="32"/>
      <c r="B51" s="53"/>
      <c r="C51" s="23" t="s">
        <v>165</v>
      </c>
      <c r="D51" s="33" t="s">
        <v>166</v>
      </c>
      <c r="E51" s="48">
        <v>410</v>
      </c>
      <c r="F51" s="38" t="s">
        <v>134</v>
      </c>
      <c r="G51" s="26">
        <f t="shared" si="14"/>
        <v>0</v>
      </c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7" t="e">
        <f t="shared" si="53"/>
        <v>#DIV/0!</v>
      </c>
      <c r="AE51" s="26">
        <f t="shared" si="43"/>
        <v>0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7" t="e">
        <f t="shared" si="54"/>
        <v>#DIV/0!</v>
      </c>
      <c r="BC51" s="26">
        <f t="shared" si="51"/>
        <v>0</v>
      </c>
      <c r="BD51" s="26">
        <f t="shared" si="44"/>
        <v>0</v>
      </c>
      <c r="BE51" s="26">
        <f t="shared" si="44"/>
        <v>0</v>
      </c>
      <c r="BF51" s="26">
        <f t="shared" si="44"/>
        <v>0</v>
      </c>
      <c r="BG51" s="26">
        <f t="shared" si="44"/>
        <v>0</v>
      </c>
      <c r="BH51" s="26">
        <f t="shared" si="44"/>
        <v>0</v>
      </c>
      <c r="BI51" s="26">
        <f t="shared" si="44"/>
        <v>0</v>
      </c>
      <c r="BJ51" s="26">
        <f t="shared" si="44"/>
        <v>0</v>
      </c>
      <c r="BK51" s="26">
        <f t="shared" si="44"/>
        <v>0</v>
      </c>
      <c r="BL51" s="26">
        <f t="shared" si="44"/>
        <v>0</v>
      </c>
      <c r="BM51" s="26">
        <f t="shared" si="44"/>
        <v>0</v>
      </c>
      <c r="BN51" s="26">
        <f t="shared" si="44"/>
        <v>0</v>
      </c>
      <c r="BO51" s="26">
        <f t="shared" si="44"/>
        <v>0</v>
      </c>
      <c r="BP51" s="26">
        <f t="shared" si="44"/>
        <v>0</v>
      </c>
      <c r="BQ51" s="26">
        <f t="shared" si="44"/>
        <v>0</v>
      </c>
      <c r="BR51" s="26">
        <f t="shared" si="44"/>
        <v>0</v>
      </c>
      <c r="BS51" s="26">
        <f t="shared" si="44"/>
        <v>0</v>
      </c>
      <c r="BT51" s="26">
        <f t="shared" si="45"/>
        <v>0</v>
      </c>
      <c r="BU51" s="26">
        <f t="shared" si="45"/>
        <v>0</v>
      </c>
      <c r="BV51" s="26">
        <f t="shared" si="45"/>
        <v>0</v>
      </c>
      <c r="BW51" s="26">
        <f t="shared" si="45"/>
        <v>0</v>
      </c>
      <c r="BX51" s="26"/>
      <c r="BY51" s="26">
        <f t="shared" si="46"/>
        <v>0</v>
      </c>
      <c r="BZ51" s="27" t="e">
        <f t="shared" si="55"/>
        <v>#DIV/0!</v>
      </c>
      <c r="CA51" s="26">
        <f t="shared" si="56"/>
        <v>0</v>
      </c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7" t="e">
        <f t="shared" si="57"/>
        <v>#DIV/0!</v>
      </c>
      <c r="CY51" s="26">
        <f t="shared" si="52"/>
        <v>0</v>
      </c>
      <c r="CZ51" s="26">
        <f t="shared" si="48"/>
        <v>0</v>
      </c>
      <c r="DA51" s="26">
        <f t="shared" si="48"/>
        <v>0</v>
      </c>
      <c r="DB51" s="26">
        <f t="shared" si="48"/>
        <v>0</v>
      </c>
      <c r="DC51" s="26">
        <f t="shared" si="48"/>
        <v>0</v>
      </c>
      <c r="DD51" s="26">
        <f t="shared" si="48"/>
        <v>0</v>
      </c>
      <c r="DE51" s="26">
        <f t="shared" si="48"/>
        <v>0</v>
      </c>
      <c r="DF51" s="26">
        <f t="shared" si="48"/>
        <v>0</v>
      </c>
      <c r="DG51" s="26">
        <f t="shared" si="48"/>
        <v>0</v>
      </c>
      <c r="DH51" s="26">
        <f t="shared" si="48"/>
        <v>0</v>
      </c>
      <c r="DI51" s="26">
        <f t="shared" si="48"/>
        <v>0</v>
      </c>
      <c r="DJ51" s="26">
        <f t="shared" si="48"/>
        <v>0</v>
      </c>
      <c r="DK51" s="26">
        <f t="shared" si="48"/>
        <v>0</v>
      </c>
      <c r="DL51" s="26">
        <f t="shared" si="48"/>
        <v>0</v>
      </c>
      <c r="DM51" s="26">
        <f t="shared" si="48"/>
        <v>0</v>
      </c>
      <c r="DN51" s="26">
        <f t="shared" si="48"/>
        <v>0</v>
      </c>
      <c r="DO51" s="26">
        <f t="shared" si="48"/>
        <v>0</v>
      </c>
      <c r="DP51" s="26">
        <f t="shared" si="49"/>
        <v>0</v>
      </c>
      <c r="DQ51" s="26">
        <f t="shared" si="49"/>
        <v>0</v>
      </c>
      <c r="DR51" s="26">
        <f t="shared" si="49"/>
        <v>0</v>
      </c>
      <c r="DS51" s="26">
        <f t="shared" si="49"/>
        <v>0</v>
      </c>
      <c r="DT51" s="26"/>
      <c r="DU51" s="26">
        <f t="shared" si="50"/>
        <v>0</v>
      </c>
      <c r="DW51" s="31">
        <f t="shared" si="58"/>
        <v>0</v>
      </c>
      <c r="DX51" s="31">
        <f t="shared" si="59"/>
        <v>0</v>
      </c>
      <c r="DY51" s="31">
        <f t="shared" si="60"/>
        <v>0</v>
      </c>
    </row>
    <row r="52" spans="1:129" ht="27.6" customHeight="1" x14ac:dyDescent="0.3">
      <c r="A52" s="32"/>
      <c r="B52" s="53"/>
      <c r="C52" s="23" t="s">
        <v>167</v>
      </c>
      <c r="D52" s="33" t="s">
        <v>168</v>
      </c>
      <c r="E52" s="48">
        <v>410</v>
      </c>
      <c r="F52" s="38" t="s">
        <v>134</v>
      </c>
      <c r="G52" s="26">
        <f t="shared" si="14"/>
        <v>10000000</v>
      </c>
      <c r="H52" s="26"/>
      <c r="I52" s="26"/>
      <c r="J52" s="26"/>
      <c r="K52" s="26"/>
      <c r="L52" s="26"/>
      <c r="M52" s="26"/>
      <c r="N52" s="26">
        <v>10000000</v>
      </c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7">
        <f t="shared" si="53"/>
        <v>0.33</v>
      </c>
      <c r="AE52" s="26">
        <f t="shared" si="43"/>
        <v>3300000</v>
      </c>
      <c r="AF52" s="26"/>
      <c r="AG52" s="26"/>
      <c r="AH52" s="26"/>
      <c r="AI52" s="26"/>
      <c r="AJ52" s="26"/>
      <c r="AK52" s="26"/>
      <c r="AL52" s="26">
        <f>+'[2]MAYO 2019'!$P$1017</f>
        <v>3300000</v>
      </c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7">
        <f t="shared" si="54"/>
        <v>0.66999999999999993</v>
      </c>
      <c r="BC52" s="26">
        <f t="shared" si="51"/>
        <v>6700000</v>
      </c>
      <c r="BD52" s="26">
        <f t="shared" si="44"/>
        <v>0</v>
      </c>
      <c r="BE52" s="26">
        <f t="shared" si="44"/>
        <v>0</v>
      </c>
      <c r="BF52" s="26">
        <f t="shared" si="44"/>
        <v>0</v>
      </c>
      <c r="BG52" s="26">
        <f t="shared" si="44"/>
        <v>0</v>
      </c>
      <c r="BH52" s="26">
        <f t="shared" si="44"/>
        <v>0</v>
      </c>
      <c r="BI52" s="26">
        <f t="shared" si="44"/>
        <v>0</v>
      </c>
      <c r="BJ52" s="26">
        <f t="shared" si="44"/>
        <v>6700000</v>
      </c>
      <c r="BK52" s="26">
        <f t="shared" si="44"/>
        <v>0</v>
      </c>
      <c r="BL52" s="26">
        <f t="shared" si="44"/>
        <v>0</v>
      </c>
      <c r="BM52" s="26">
        <f t="shared" si="44"/>
        <v>0</v>
      </c>
      <c r="BN52" s="26">
        <f t="shared" si="44"/>
        <v>0</v>
      </c>
      <c r="BO52" s="26">
        <f t="shared" si="44"/>
        <v>0</v>
      </c>
      <c r="BP52" s="26">
        <f t="shared" si="44"/>
        <v>0</v>
      </c>
      <c r="BQ52" s="26">
        <f t="shared" si="44"/>
        <v>0</v>
      </c>
      <c r="BR52" s="26">
        <f t="shared" si="44"/>
        <v>0</v>
      </c>
      <c r="BS52" s="26">
        <f t="shared" si="44"/>
        <v>0</v>
      </c>
      <c r="BT52" s="26">
        <f t="shared" si="45"/>
        <v>0</v>
      </c>
      <c r="BU52" s="26">
        <f t="shared" si="45"/>
        <v>0</v>
      </c>
      <c r="BV52" s="26">
        <f t="shared" si="45"/>
        <v>0</v>
      </c>
      <c r="BW52" s="26">
        <f t="shared" si="45"/>
        <v>0</v>
      </c>
      <c r="BX52" s="26"/>
      <c r="BY52" s="26">
        <f t="shared" si="46"/>
        <v>0</v>
      </c>
      <c r="BZ52" s="27">
        <f t="shared" si="55"/>
        <v>0</v>
      </c>
      <c r="CA52" s="26">
        <f t="shared" si="56"/>
        <v>0</v>
      </c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7">
        <f t="shared" si="57"/>
        <v>1</v>
      </c>
      <c r="CY52" s="26">
        <f t="shared" si="52"/>
        <v>10000000</v>
      </c>
      <c r="CZ52" s="26">
        <f t="shared" si="48"/>
        <v>0</v>
      </c>
      <c r="DA52" s="26">
        <f t="shared" si="48"/>
        <v>0</v>
      </c>
      <c r="DB52" s="26">
        <f t="shared" si="48"/>
        <v>0</v>
      </c>
      <c r="DC52" s="26">
        <f t="shared" si="48"/>
        <v>0</v>
      </c>
      <c r="DD52" s="26">
        <f t="shared" si="48"/>
        <v>0</v>
      </c>
      <c r="DE52" s="26">
        <f t="shared" si="48"/>
        <v>0</v>
      </c>
      <c r="DF52" s="26">
        <f t="shared" si="48"/>
        <v>10000000</v>
      </c>
      <c r="DG52" s="26">
        <f t="shared" si="48"/>
        <v>0</v>
      </c>
      <c r="DH52" s="26">
        <f t="shared" si="48"/>
        <v>0</v>
      </c>
      <c r="DI52" s="26">
        <f t="shared" si="48"/>
        <v>0</v>
      </c>
      <c r="DJ52" s="26">
        <f t="shared" si="48"/>
        <v>0</v>
      </c>
      <c r="DK52" s="26">
        <f t="shared" si="48"/>
        <v>0</v>
      </c>
      <c r="DL52" s="26">
        <f t="shared" si="48"/>
        <v>0</v>
      </c>
      <c r="DM52" s="26">
        <f t="shared" si="48"/>
        <v>0</v>
      </c>
      <c r="DN52" s="26">
        <f t="shared" si="48"/>
        <v>0</v>
      </c>
      <c r="DO52" s="26">
        <f t="shared" si="48"/>
        <v>0</v>
      </c>
      <c r="DP52" s="26">
        <f t="shared" si="49"/>
        <v>0</v>
      </c>
      <c r="DQ52" s="26">
        <f t="shared" si="49"/>
        <v>0</v>
      </c>
      <c r="DR52" s="26">
        <f t="shared" si="49"/>
        <v>0</v>
      </c>
      <c r="DS52" s="26">
        <f t="shared" si="49"/>
        <v>0</v>
      </c>
      <c r="DT52" s="26"/>
      <c r="DU52" s="26">
        <f t="shared" si="50"/>
        <v>0</v>
      </c>
      <c r="DW52" s="31">
        <f t="shared" si="58"/>
        <v>10000000</v>
      </c>
      <c r="DX52" s="31">
        <f t="shared" si="59"/>
        <v>10000000</v>
      </c>
      <c r="DY52" s="31">
        <f t="shared" si="60"/>
        <v>10000000</v>
      </c>
    </row>
    <row r="53" spans="1:129" ht="31.5" customHeight="1" x14ac:dyDescent="0.3">
      <c r="A53" s="32"/>
      <c r="B53" s="53"/>
      <c r="C53" s="23" t="s">
        <v>169</v>
      </c>
      <c r="D53" s="33" t="s">
        <v>170</v>
      </c>
      <c r="E53" s="48">
        <v>410</v>
      </c>
      <c r="F53" s="38" t="s">
        <v>134</v>
      </c>
      <c r="G53" s="26">
        <f t="shared" si="14"/>
        <v>15000000</v>
      </c>
      <c r="H53" s="26"/>
      <c r="I53" s="26"/>
      <c r="J53" s="26"/>
      <c r="K53" s="26"/>
      <c r="L53" s="26"/>
      <c r="M53" s="26"/>
      <c r="N53" s="26">
        <v>15000000</v>
      </c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7">
        <f t="shared" si="53"/>
        <v>0</v>
      </c>
      <c r="AE53" s="26">
        <f t="shared" si="43"/>
        <v>0</v>
      </c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7">
        <f t="shared" si="54"/>
        <v>1</v>
      </c>
      <c r="BC53" s="26">
        <f t="shared" si="51"/>
        <v>15000000</v>
      </c>
      <c r="BD53" s="26">
        <f t="shared" si="44"/>
        <v>0</v>
      </c>
      <c r="BE53" s="26">
        <f t="shared" si="44"/>
        <v>0</v>
      </c>
      <c r="BF53" s="26">
        <f t="shared" si="44"/>
        <v>0</v>
      </c>
      <c r="BG53" s="26">
        <f t="shared" si="44"/>
        <v>0</v>
      </c>
      <c r="BH53" s="26">
        <f t="shared" si="44"/>
        <v>0</v>
      </c>
      <c r="BI53" s="26">
        <f t="shared" si="44"/>
        <v>0</v>
      </c>
      <c r="BJ53" s="26">
        <f t="shared" si="44"/>
        <v>15000000</v>
      </c>
      <c r="BK53" s="26">
        <f t="shared" si="44"/>
        <v>0</v>
      </c>
      <c r="BL53" s="26">
        <f t="shared" si="44"/>
        <v>0</v>
      </c>
      <c r="BM53" s="26">
        <f t="shared" si="44"/>
        <v>0</v>
      </c>
      <c r="BN53" s="26">
        <f t="shared" si="44"/>
        <v>0</v>
      </c>
      <c r="BO53" s="26">
        <f t="shared" si="44"/>
        <v>0</v>
      </c>
      <c r="BP53" s="26">
        <f t="shared" si="44"/>
        <v>0</v>
      </c>
      <c r="BQ53" s="26">
        <f t="shared" si="44"/>
        <v>0</v>
      </c>
      <c r="BR53" s="26">
        <f t="shared" si="44"/>
        <v>0</v>
      </c>
      <c r="BS53" s="26">
        <f t="shared" ref="BS53:BW68" si="61">W53-AU53</f>
        <v>0</v>
      </c>
      <c r="BT53" s="26">
        <f t="shared" si="45"/>
        <v>0</v>
      </c>
      <c r="BU53" s="26">
        <f t="shared" si="45"/>
        <v>0</v>
      </c>
      <c r="BV53" s="26">
        <f t="shared" si="45"/>
        <v>0</v>
      </c>
      <c r="BW53" s="26">
        <f t="shared" si="45"/>
        <v>0</v>
      </c>
      <c r="BX53" s="26"/>
      <c r="BY53" s="26">
        <f t="shared" si="46"/>
        <v>0</v>
      </c>
      <c r="BZ53" s="27">
        <f t="shared" si="55"/>
        <v>0</v>
      </c>
      <c r="CA53" s="26">
        <f t="shared" si="56"/>
        <v>0</v>
      </c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7">
        <f t="shared" si="57"/>
        <v>1</v>
      </c>
      <c r="CY53" s="26">
        <f t="shared" si="52"/>
        <v>15000000</v>
      </c>
      <c r="CZ53" s="26">
        <f t="shared" si="48"/>
        <v>0</v>
      </c>
      <c r="DA53" s="26">
        <f t="shared" si="48"/>
        <v>0</v>
      </c>
      <c r="DB53" s="26">
        <f t="shared" si="48"/>
        <v>0</v>
      </c>
      <c r="DC53" s="26">
        <f t="shared" si="48"/>
        <v>0</v>
      </c>
      <c r="DD53" s="26">
        <f t="shared" si="48"/>
        <v>0</v>
      </c>
      <c r="DE53" s="26">
        <f t="shared" si="48"/>
        <v>0</v>
      </c>
      <c r="DF53" s="26">
        <f t="shared" si="48"/>
        <v>15000000</v>
      </c>
      <c r="DG53" s="26">
        <f t="shared" si="48"/>
        <v>0</v>
      </c>
      <c r="DH53" s="26">
        <f t="shared" si="48"/>
        <v>0</v>
      </c>
      <c r="DI53" s="26">
        <f t="shared" si="48"/>
        <v>0</v>
      </c>
      <c r="DJ53" s="26">
        <f t="shared" si="48"/>
        <v>0</v>
      </c>
      <c r="DK53" s="26">
        <f t="shared" si="48"/>
        <v>0</v>
      </c>
      <c r="DL53" s="26">
        <f t="shared" si="48"/>
        <v>0</v>
      </c>
      <c r="DM53" s="26">
        <f t="shared" si="48"/>
        <v>0</v>
      </c>
      <c r="DN53" s="26">
        <f t="shared" si="48"/>
        <v>0</v>
      </c>
      <c r="DO53" s="26">
        <f t="shared" ref="DO53:DS68" si="62">W53-CQ53</f>
        <v>0</v>
      </c>
      <c r="DP53" s="26">
        <f t="shared" si="49"/>
        <v>0</v>
      </c>
      <c r="DQ53" s="26">
        <f t="shared" si="49"/>
        <v>0</v>
      </c>
      <c r="DR53" s="26">
        <f t="shared" si="49"/>
        <v>0</v>
      </c>
      <c r="DS53" s="26">
        <f t="shared" si="49"/>
        <v>0</v>
      </c>
      <c r="DT53" s="26"/>
      <c r="DU53" s="26">
        <f t="shared" si="50"/>
        <v>0</v>
      </c>
      <c r="DW53" s="31">
        <f t="shared" si="58"/>
        <v>15000000</v>
      </c>
      <c r="DX53" s="31">
        <f t="shared" si="59"/>
        <v>15000000</v>
      </c>
      <c r="DY53" s="31">
        <f t="shared" si="60"/>
        <v>15000000</v>
      </c>
    </row>
    <row r="54" spans="1:129" ht="30.75" customHeight="1" x14ac:dyDescent="0.3">
      <c r="A54" s="32"/>
      <c r="B54" s="53"/>
      <c r="C54" s="23" t="s">
        <v>171</v>
      </c>
      <c r="D54" s="33" t="s">
        <v>172</v>
      </c>
      <c r="E54" s="48">
        <v>410</v>
      </c>
      <c r="F54" s="38" t="s">
        <v>134</v>
      </c>
      <c r="G54" s="26">
        <f t="shared" si="14"/>
        <v>16000000</v>
      </c>
      <c r="H54" s="26"/>
      <c r="I54" s="26"/>
      <c r="J54" s="26"/>
      <c r="K54" s="26"/>
      <c r="L54" s="26"/>
      <c r="M54" s="26"/>
      <c r="N54" s="26">
        <v>16000000</v>
      </c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7">
        <f t="shared" si="53"/>
        <v>0</v>
      </c>
      <c r="AE54" s="26">
        <f t="shared" si="43"/>
        <v>0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7">
        <f t="shared" si="54"/>
        <v>1</v>
      </c>
      <c r="BC54" s="26">
        <f t="shared" si="51"/>
        <v>16000000</v>
      </c>
      <c r="BD54" s="26">
        <f t="shared" ref="BD54:BS70" si="63">H54-AF54</f>
        <v>0</v>
      </c>
      <c r="BE54" s="26">
        <f t="shared" si="63"/>
        <v>0</v>
      </c>
      <c r="BF54" s="26">
        <f t="shared" si="63"/>
        <v>0</v>
      </c>
      <c r="BG54" s="26">
        <f t="shared" si="63"/>
        <v>0</v>
      </c>
      <c r="BH54" s="26">
        <f t="shared" si="63"/>
        <v>0</v>
      </c>
      <c r="BI54" s="26">
        <f t="shared" si="63"/>
        <v>0</v>
      </c>
      <c r="BJ54" s="26">
        <f t="shared" si="63"/>
        <v>16000000</v>
      </c>
      <c r="BK54" s="26">
        <f t="shared" si="63"/>
        <v>0</v>
      </c>
      <c r="BL54" s="26">
        <f t="shared" si="63"/>
        <v>0</v>
      </c>
      <c r="BM54" s="26">
        <f t="shared" si="63"/>
        <v>0</v>
      </c>
      <c r="BN54" s="26">
        <f t="shared" si="63"/>
        <v>0</v>
      </c>
      <c r="BO54" s="26">
        <f t="shared" si="63"/>
        <v>0</v>
      </c>
      <c r="BP54" s="26">
        <f t="shared" si="63"/>
        <v>0</v>
      </c>
      <c r="BQ54" s="26">
        <f t="shared" si="63"/>
        <v>0</v>
      </c>
      <c r="BR54" s="26">
        <f t="shared" si="63"/>
        <v>0</v>
      </c>
      <c r="BS54" s="26">
        <f t="shared" si="61"/>
        <v>0</v>
      </c>
      <c r="BT54" s="26">
        <f t="shared" si="61"/>
        <v>0</v>
      </c>
      <c r="BU54" s="26">
        <f t="shared" si="61"/>
        <v>0</v>
      </c>
      <c r="BV54" s="26">
        <f t="shared" si="61"/>
        <v>0</v>
      </c>
      <c r="BW54" s="26">
        <f t="shared" si="61"/>
        <v>0</v>
      </c>
      <c r="BX54" s="26"/>
      <c r="BY54" s="26">
        <f t="shared" si="46"/>
        <v>0</v>
      </c>
      <c r="BZ54" s="27">
        <f t="shared" si="55"/>
        <v>0</v>
      </c>
      <c r="CA54" s="26">
        <f t="shared" si="56"/>
        <v>0</v>
      </c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7">
        <f t="shared" si="57"/>
        <v>1</v>
      </c>
      <c r="CY54" s="26">
        <f t="shared" si="52"/>
        <v>16000000</v>
      </c>
      <c r="CZ54" s="26">
        <f t="shared" ref="CZ54:DO70" si="64">H54-CB54</f>
        <v>0</v>
      </c>
      <c r="DA54" s="26">
        <f t="shared" si="64"/>
        <v>0</v>
      </c>
      <c r="DB54" s="26">
        <f t="shared" si="64"/>
        <v>0</v>
      </c>
      <c r="DC54" s="26">
        <f t="shared" si="64"/>
        <v>0</v>
      </c>
      <c r="DD54" s="26">
        <f t="shared" si="64"/>
        <v>0</v>
      </c>
      <c r="DE54" s="26">
        <f t="shared" si="64"/>
        <v>0</v>
      </c>
      <c r="DF54" s="26">
        <f t="shared" si="64"/>
        <v>16000000</v>
      </c>
      <c r="DG54" s="26">
        <f t="shared" si="64"/>
        <v>0</v>
      </c>
      <c r="DH54" s="26">
        <f t="shared" si="64"/>
        <v>0</v>
      </c>
      <c r="DI54" s="26">
        <f t="shared" si="64"/>
        <v>0</v>
      </c>
      <c r="DJ54" s="26">
        <f t="shared" si="64"/>
        <v>0</v>
      </c>
      <c r="DK54" s="26">
        <f t="shared" si="64"/>
        <v>0</v>
      </c>
      <c r="DL54" s="26">
        <f t="shared" si="64"/>
        <v>0</v>
      </c>
      <c r="DM54" s="26">
        <f t="shared" si="64"/>
        <v>0</v>
      </c>
      <c r="DN54" s="26">
        <f t="shared" si="64"/>
        <v>0</v>
      </c>
      <c r="DO54" s="26">
        <f t="shared" si="62"/>
        <v>0</v>
      </c>
      <c r="DP54" s="26">
        <f t="shared" si="62"/>
        <v>0</v>
      </c>
      <c r="DQ54" s="26">
        <f t="shared" si="62"/>
        <v>0</v>
      </c>
      <c r="DR54" s="26">
        <f t="shared" si="62"/>
        <v>0</v>
      </c>
      <c r="DS54" s="26">
        <f t="shared" si="62"/>
        <v>0</v>
      </c>
      <c r="DT54" s="26"/>
      <c r="DU54" s="26">
        <f t="shared" si="50"/>
        <v>0</v>
      </c>
      <c r="DW54" s="31">
        <f t="shared" si="58"/>
        <v>16000000</v>
      </c>
      <c r="DX54" s="31">
        <f t="shared" si="59"/>
        <v>16000000</v>
      </c>
      <c r="DY54" s="31">
        <f t="shared" si="60"/>
        <v>16000000</v>
      </c>
    </row>
    <row r="55" spans="1:129" ht="36" customHeight="1" x14ac:dyDescent="0.3">
      <c r="A55" s="32"/>
      <c r="B55" s="53"/>
      <c r="C55" s="23" t="s">
        <v>173</v>
      </c>
      <c r="D55" s="33" t="s">
        <v>174</v>
      </c>
      <c r="E55" s="48">
        <v>410</v>
      </c>
      <c r="F55" s="38" t="s">
        <v>134</v>
      </c>
      <c r="G55" s="26">
        <f t="shared" si="14"/>
        <v>20000000</v>
      </c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>
        <v>20000000</v>
      </c>
      <c r="Z55" s="26"/>
      <c r="AA55" s="26"/>
      <c r="AB55" s="26"/>
      <c r="AC55" s="26"/>
      <c r="AD55" s="27">
        <f t="shared" si="53"/>
        <v>0</v>
      </c>
      <c r="AE55" s="26">
        <f t="shared" si="43"/>
        <v>0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7">
        <f t="shared" si="54"/>
        <v>1</v>
      </c>
      <c r="BC55" s="26">
        <f t="shared" si="51"/>
        <v>20000000</v>
      </c>
      <c r="BD55" s="26">
        <f t="shared" si="63"/>
        <v>0</v>
      </c>
      <c r="BE55" s="26">
        <f t="shared" si="63"/>
        <v>0</v>
      </c>
      <c r="BF55" s="26">
        <f t="shared" si="63"/>
        <v>0</v>
      </c>
      <c r="BG55" s="26">
        <f t="shared" si="63"/>
        <v>0</v>
      </c>
      <c r="BH55" s="26">
        <f t="shared" si="63"/>
        <v>0</v>
      </c>
      <c r="BI55" s="26">
        <f t="shared" si="63"/>
        <v>0</v>
      </c>
      <c r="BJ55" s="26">
        <f t="shared" si="63"/>
        <v>0</v>
      </c>
      <c r="BK55" s="26">
        <f t="shared" si="63"/>
        <v>0</v>
      </c>
      <c r="BL55" s="26">
        <f t="shared" si="63"/>
        <v>0</v>
      </c>
      <c r="BM55" s="26">
        <f t="shared" si="63"/>
        <v>0</v>
      </c>
      <c r="BN55" s="26">
        <f t="shared" si="63"/>
        <v>0</v>
      </c>
      <c r="BO55" s="26">
        <f t="shared" si="63"/>
        <v>0</v>
      </c>
      <c r="BP55" s="26">
        <f t="shared" si="63"/>
        <v>0</v>
      </c>
      <c r="BQ55" s="26">
        <f t="shared" si="63"/>
        <v>0</v>
      </c>
      <c r="BR55" s="26">
        <f t="shared" si="63"/>
        <v>0</v>
      </c>
      <c r="BS55" s="26">
        <f t="shared" si="61"/>
        <v>0</v>
      </c>
      <c r="BT55" s="26">
        <f t="shared" si="61"/>
        <v>0</v>
      </c>
      <c r="BU55" s="26">
        <f t="shared" si="61"/>
        <v>20000000</v>
      </c>
      <c r="BV55" s="26">
        <f t="shared" si="61"/>
        <v>0</v>
      </c>
      <c r="BW55" s="26">
        <f t="shared" si="61"/>
        <v>0</v>
      </c>
      <c r="BX55" s="26"/>
      <c r="BY55" s="26">
        <f t="shared" si="46"/>
        <v>0</v>
      </c>
      <c r="BZ55" s="27">
        <f t="shared" si="55"/>
        <v>0</v>
      </c>
      <c r="CA55" s="26">
        <f t="shared" si="56"/>
        <v>0</v>
      </c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7">
        <f t="shared" si="57"/>
        <v>1</v>
      </c>
      <c r="CY55" s="26">
        <f t="shared" si="52"/>
        <v>20000000</v>
      </c>
      <c r="CZ55" s="26">
        <f t="shared" si="64"/>
        <v>0</v>
      </c>
      <c r="DA55" s="26">
        <f t="shared" si="64"/>
        <v>0</v>
      </c>
      <c r="DB55" s="26">
        <f t="shared" si="64"/>
        <v>0</v>
      </c>
      <c r="DC55" s="26">
        <f t="shared" si="64"/>
        <v>0</v>
      </c>
      <c r="DD55" s="26">
        <f t="shared" si="64"/>
        <v>0</v>
      </c>
      <c r="DE55" s="26">
        <f t="shared" si="64"/>
        <v>0</v>
      </c>
      <c r="DF55" s="26">
        <f t="shared" si="64"/>
        <v>0</v>
      </c>
      <c r="DG55" s="26">
        <f t="shared" si="64"/>
        <v>0</v>
      </c>
      <c r="DH55" s="26">
        <f t="shared" si="64"/>
        <v>0</v>
      </c>
      <c r="DI55" s="26">
        <f t="shared" si="64"/>
        <v>0</v>
      </c>
      <c r="DJ55" s="26">
        <f t="shared" si="64"/>
        <v>0</v>
      </c>
      <c r="DK55" s="26">
        <f t="shared" si="64"/>
        <v>0</v>
      </c>
      <c r="DL55" s="26">
        <f t="shared" si="64"/>
        <v>0</v>
      </c>
      <c r="DM55" s="26">
        <f t="shared" si="64"/>
        <v>0</v>
      </c>
      <c r="DN55" s="26">
        <f t="shared" si="64"/>
        <v>0</v>
      </c>
      <c r="DO55" s="26">
        <f t="shared" si="62"/>
        <v>0</v>
      </c>
      <c r="DP55" s="26">
        <f t="shared" si="62"/>
        <v>0</v>
      </c>
      <c r="DQ55" s="26">
        <f t="shared" si="62"/>
        <v>20000000</v>
      </c>
      <c r="DR55" s="26">
        <f t="shared" si="62"/>
        <v>0</v>
      </c>
      <c r="DS55" s="26">
        <f t="shared" si="62"/>
        <v>0</v>
      </c>
      <c r="DT55" s="26"/>
      <c r="DU55" s="26">
        <f t="shared" si="50"/>
        <v>0</v>
      </c>
      <c r="DW55" s="31">
        <f t="shared" si="58"/>
        <v>20000000</v>
      </c>
      <c r="DX55" s="31">
        <f t="shared" si="59"/>
        <v>20000000</v>
      </c>
      <c r="DY55" s="31">
        <f t="shared" si="60"/>
        <v>20000000</v>
      </c>
    </row>
    <row r="56" spans="1:129" ht="33.75" customHeight="1" x14ac:dyDescent="0.3">
      <c r="A56" s="32"/>
      <c r="B56" s="53"/>
      <c r="C56" s="23" t="s">
        <v>175</v>
      </c>
      <c r="D56" s="33" t="s">
        <v>176</v>
      </c>
      <c r="E56" s="48">
        <v>410</v>
      </c>
      <c r="F56" s="38" t="s">
        <v>134</v>
      </c>
      <c r="G56" s="26">
        <f t="shared" si="14"/>
        <v>0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7" t="e">
        <f t="shared" si="53"/>
        <v>#DIV/0!</v>
      </c>
      <c r="AE56" s="26">
        <f t="shared" si="43"/>
        <v>0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7" t="e">
        <f t="shared" si="54"/>
        <v>#DIV/0!</v>
      </c>
      <c r="BC56" s="26">
        <f t="shared" si="51"/>
        <v>0</v>
      </c>
      <c r="BD56" s="26">
        <f t="shared" si="63"/>
        <v>0</v>
      </c>
      <c r="BE56" s="26">
        <f t="shared" si="63"/>
        <v>0</v>
      </c>
      <c r="BF56" s="26">
        <f t="shared" si="63"/>
        <v>0</v>
      </c>
      <c r="BG56" s="26">
        <f t="shared" si="63"/>
        <v>0</v>
      </c>
      <c r="BH56" s="26">
        <f t="shared" si="63"/>
        <v>0</v>
      </c>
      <c r="BI56" s="26">
        <f t="shared" si="63"/>
        <v>0</v>
      </c>
      <c r="BJ56" s="26">
        <f t="shared" si="63"/>
        <v>0</v>
      </c>
      <c r="BK56" s="26">
        <f t="shared" si="63"/>
        <v>0</v>
      </c>
      <c r="BL56" s="26">
        <f t="shared" si="63"/>
        <v>0</v>
      </c>
      <c r="BM56" s="26">
        <f t="shared" si="63"/>
        <v>0</v>
      </c>
      <c r="BN56" s="26">
        <f t="shared" si="63"/>
        <v>0</v>
      </c>
      <c r="BO56" s="26">
        <f t="shared" si="63"/>
        <v>0</v>
      </c>
      <c r="BP56" s="26">
        <f t="shared" si="63"/>
        <v>0</v>
      </c>
      <c r="BQ56" s="26">
        <f t="shared" si="63"/>
        <v>0</v>
      </c>
      <c r="BR56" s="26">
        <f t="shared" si="63"/>
        <v>0</v>
      </c>
      <c r="BS56" s="26">
        <f t="shared" si="61"/>
        <v>0</v>
      </c>
      <c r="BT56" s="26">
        <f t="shared" si="61"/>
        <v>0</v>
      </c>
      <c r="BU56" s="26">
        <f t="shared" si="61"/>
        <v>0</v>
      </c>
      <c r="BV56" s="26">
        <f t="shared" si="61"/>
        <v>0</v>
      </c>
      <c r="BW56" s="26">
        <f t="shared" si="61"/>
        <v>0</v>
      </c>
      <c r="BX56" s="26"/>
      <c r="BY56" s="26">
        <f t="shared" si="46"/>
        <v>0</v>
      </c>
      <c r="BZ56" s="27" t="e">
        <f t="shared" si="55"/>
        <v>#DIV/0!</v>
      </c>
      <c r="CA56" s="26">
        <f t="shared" si="56"/>
        <v>0</v>
      </c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7" t="e">
        <f t="shared" si="57"/>
        <v>#DIV/0!</v>
      </c>
      <c r="CY56" s="26">
        <f t="shared" si="52"/>
        <v>0</v>
      </c>
      <c r="CZ56" s="26">
        <f t="shared" si="64"/>
        <v>0</v>
      </c>
      <c r="DA56" s="26">
        <f t="shared" si="64"/>
        <v>0</v>
      </c>
      <c r="DB56" s="26">
        <f t="shared" si="64"/>
        <v>0</v>
      </c>
      <c r="DC56" s="26">
        <f t="shared" si="64"/>
        <v>0</v>
      </c>
      <c r="DD56" s="26">
        <f t="shared" si="64"/>
        <v>0</v>
      </c>
      <c r="DE56" s="26">
        <f t="shared" si="64"/>
        <v>0</v>
      </c>
      <c r="DF56" s="26">
        <f t="shared" si="64"/>
        <v>0</v>
      </c>
      <c r="DG56" s="26">
        <f t="shared" si="64"/>
        <v>0</v>
      </c>
      <c r="DH56" s="26">
        <f t="shared" si="64"/>
        <v>0</v>
      </c>
      <c r="DI56" s="26">
        <f t="shared" si="64"/>
        <v>0</v>
      </c>
      <c r="DJ56" s="26">
        <f t="shared" si="64"/>
        <v>0</v>
      </c>
      <c r="DK56" s="26">
        <f t="shared" si="64"/>
        <v>0</v>
      </c>
      <c r="DL56" s="26">
        <f t="shared" si="64"/>
        <v>0</v>
      </c>
      <c r="DM56" s="26">
        <f t="shared" si="64"/>
        <v>0</v>
      </c>
      <c r="DN56" s="26">
        <f t="shared" si="64"/>
        <v>0</v>
      </c>
      <c r="DO56" s="26">
        <f t="shared" si="62"/>
        <v>0</v>
      </c>
      <c r="DP56" s="26">
        <f t="shared" si="62"/>
        <v>0</v>
      </c>
      <c r="DQ56" s="26">
        <f t="shared" si="62"/>
        <v>0</v>
      </c>
      <c r="DR56" s="26">
        <f t="shared" si="62"/>
        <v>0</v>
      </c>
      <c r="DS56" s="26">
        <f t="shared" si="62"/>
        <v>0</v>
      </c>
      <c r="DT56" s="26"/>
      <c r="DU56" s="26">
        <f t="shared" si="50"/>
        <v>0</v>
      </c>
      <c r="DW56" s="31">
        <f t="shared" si="58"/>
        <v>0</v>
      </c>
      <c r="DX56" s="31">
        <f t="shared" si="59"/>
        <v>0</v>
      </c>
      <c r="DY56" s="31">
        <f t="shared" si="60"/>
        <v>0</v>
      </c>
    </row>
    <row r="57" spans="1:129" ht="30.75" customHeight="1" x14ac:dyDescent="0.3">
      <c r="A57" s="162" t="s">
        <v>130</v>
      </c>
      <c r="B57" s="175" t="s">
        <v>177</v>
      </c>
      <c r="C57" s="51" t="s">
        <v>178</v>
      </c>
      <c r="D57" s="33" t="s">
        <v>179</v>
      </c>
      <c r="E57" s="52">
        <v>410</v>
      </c>
      <c r="F57" s="38" t="s">
        <v>134</v>
      </c>
      <c r="G57" s="26">
        <f t="shared" si="14"/>
        <v>95000000</v>
      </c>
      <c r="H57" s="26"/>
      <c r="I57" s="26"/>
      <c r="J57" s="26"/>
      <c r="K57" s="26"/>
      <c r="L57" s="26"/>
      <c r="M57" s="26"/>
      <c r="N57" s="26">
        <f>45000000+25000000</f>
        <v>70000000</v>
      </c>
      <c r="O57" s="26"/>
      <c r="P57" s="26"/>
      <c r="Q57" s="26">
        <v>10000000</v>
      </c>
      <c r="R57" s="26"/>
      <c r="S57" s="26">
        <v>5000000</v>
      </c>
      <c r="T57" s="26">
        <v>10000000</v>
      </c>
      <c r="U57" s="26"/>
      <c r="V57" s="26"/>
      <c r="W57" s="26"/>
      <c r="X57" s="26"/>
      <c r="Y57" s="26"/>
      <c r="Z57" s="26"/>
      <c r="AA57" s="26"/>
      <c r="AB57" s="26"/>
      <c r="AC57" s="26"/>
      <c r="AD57" s="54">
        <f t="shared" si="32"/>
        <v>8.2463157894736849E-3</v>
      </c>
      <c r="AE57" s="26">
        <f t="shared" si="43"/>
        <v>783400</v>
      </c>
      <c r="AF57" s="26"/>
      <c r="AG57" s="26"/>
      <c r="AH57" s="26"/>
      <c r="AI57" s="26"/>
      <c r="AJ57" s="26"/>
      <c r="AK57" s="26"/>
      <c r="AL57" s="26">
        <f>+'[1]ABRIL 2019'!$P$867</f>
        <v>783400</v>
      </c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7">
        <f t="shared" si="16"/>
        <v>0.99175368421052634</v>
      </c>
      <c r="BC57" s="26">
        <f t="shared" si="51"/>
        <v>94216600</v>
      </c>
      <c r="BD57" s="26">
        <f t="shared" si="63"/>
        <v>0</v>
      </c>
      <c r="BE57" s="26">
        <f t="shared" si="63"/>
        <v>0</v>
      </c>
      <c r="BF57" s="26">
        <f t="shared" si="63"/>
        <v>0</v>
      </c>
      <c r="BG57" s="26">
        <f t="shared" si="63"/>
        <v>0</v>
      </c>
      <c r="BH57" s="26">
        <f t="shared" si="63"/>
        <v>0</v>
      </c>
      <c r="BI57" s="26">
        <f t="shared" si="63"/>
        <v>0</v>
      </c>
      <c r="BJ57" s="26">
        <f t="shared" si="63"/>
        <v>69216600</v>
      </c>
      <c r="BK57" s="26">
        <f t="shared" si="63"/>
        <v>0</v>
      </c>
      <c r="BL57" s="26">
        <f t="shared" si="63"/>
        <v>0</v>
      </c>
      <c r="BM57" s="26">
        <f t="shared" si="63"/>
        <v>10000000</v>
      </c>
      <c r="BN57" s="26">
        <f t="shared" si="63"/>
        <v>0</v>
      </c>
      <c r="BO57" s="26">
        <f t="shared" si="63"/>
        <v>5000000</v>
      </c>
      <c r="BP57" s="26">
        <f t="shared" si="63"/>
        <v>10000000</v>
      </c>
      <c r="BQ57" s="26">
        <f t="shared" si="63"/>
        <v>0</v>
      </c>
      <c r="BR57" s="26">
        <f t="shared" si="63"/>
        <v>0</v>
      </c>
      <c r="BS57" s="26">
        <f t="shared" si="61"/>
        <v>0</v>
      </c>
      <c r="BT57" s="26">
        <f t="shared" si="61"/>
        <v>0</v>
      </c>
      <c r="BU57" s="26">
        <f t="shared" si="61"/>
        <v>0</v>
      </c>
      <c r="BV57" s="26">
        <f t="shared" si="61"/>
        <v>0</v>
      </c>
      <c r="BW57" s="26">
        <f t="shared" si="61"/>
        <v>0</v>
      </c>
      <c r="BX57" s="26"/>
      <c r="BY57" s="26">
        <f t="shared" si="46"/>
        <v>0</v>
      </c>
      <c r="BZ57" s="27">
        <f t="shared" si="27"/>
        <v>8.2463157894736849E-3</v>
      </c>
      <c r="CA57" s="26">
        <f t="shared" si="47"/>
        <v>783400</v>
      </c>
      <c r="CB57" s="26"/>
      <c r="CC57" s="26"/>
      <c r="CD57" s="26"/>
      <c r="CE57" s="26"/>
      <c r="CF57" s="26"/>
      <c r="CG57" s="26"/>
      <c r="CH57" s="26">
        <f>+'[1]ABRIL 2019'!$H$865</f>
        <v>783400</v>
      </c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7">
        <f t="shared" si="7"/>
        <v>0.99175368421052634</v>
      </c>
      <c r="CY57" s="26">
        <f t="shared" si="52"/>
        <v>94216600</v>
      </c>
      <c r="CZ57" s="26">
        <f t="shared" si="64"/>
        <v>0</v>
      </c>
      <c r="DA57" s="26">
        <f t="shared" si="64"/>
        <v>0</v>
      </c>
      <c r="DB57" s="26">
        <f t="shared" si="64"/>
        <v>0</v>
      </c>
      <c r="DC57" s="26">
        <f t="shared" si="64"/>
        <v>0</v>
      </c>
      <c r="DD57" s="26">
        <f t="shared" si="64"/>
        <v>0</v>
      </c>
      <c r="DE57" s="26">
        <f t="shared" si="64"/>
        <v>0</v>
      </c>
      <c r="DF57" s="26">
        <f t="shared" si="64"/>
        <v>69216600</v>
      </c>
      <c r="DG57" s="26">
        <f t="shared" si="64"/>
        <v>0</v>
      </c>
      <c r="DH57" s="26">
        <f t="shared" si="64"/>
        <v>0</v>
      </c>
      <c r="DI57" s="26">
        <f t="shared" si="64"/>
        <v>10000000</v>
      </c>
      <c r="DJ57" s="26">
        <f t="shared" si="64"/>
        <v>0</v>
      </c>
      <c r="DK57" s="26">
        <f t="shared" si="64"/>
        <v>5000000</v>
      </c>
      <c r="DL57" s="26">
        <f t="shared" si="64"/>
        <v>10000000</v>
      </c>
      <c r="DM57" s="26">
        <f t="shared" si="64"/>
        <v>0</v>
      </c>
      <c r="DN57" s="26">
        <f t="shared" si="64"/>
        <v>0</v>
      </c>
      <c r="DO57" s="26">
        <f t="shared" si="62"/>
        <v>0</v>
      </c>
      <c r="DP57" s="26">
        <f t="shared" si="62"/>
        <v>0</v>
      </c>
      <c r="DQ57" s="26">
        <f t="shared" si="62"/>
        <v>0</v>
      </c>
      <c r="DR57" s="26">
        <f t="shared" si="62"/>
        <v>0</v>
      </c>
      <c r="DS57" s="26">
        <f t="shared" si="62"/>
        <v>0</v>
      </c>
      <c r="DT57" s="26"/>
      <c r="DU57" s="26">
        <f t="shared" si="50"/>
        <v>0</v>
      </c>
      <c r="DW57" s="31">
        <f t="shared" si="41"/>
        <v>95000000</v>
      </c>
      <c r="DX57" s="31">
        <f t="shared" si="42"/>
        <v>95000000</v>
      </c>
      <c r="DY57" s="31">
        <f t="shared" si="13"/>
        <v>95000000</v>
      </c>
    </row>
    <row r="58" spans="1:129" ht="34.200000000000003" customHeight="1" x14ac:dyDescent="0.3">
      <c r="A58" s="162"/>
      <c r="B58" s="176"/>
      <c r="C58" s="23" t="s">
        <v>180</v>
      </c>
      <c r="D58" s="33" t="s">
        <v>181</v>
      </c>
      <c r="E58" s="48">
        <v>410</v>
      </c>
      <c r="F58" s="25" t="s">
        <v>182</v>
      </c>
      <c r="G58" s="26">
        <f t="shared" si="14"/>
        <v>261502304</v>
      </c>
      <c r="H58" s="26"/>
      <c r="I58" s="26"/>
      <c r="J58" s="26"/>
      <c r="K58" s="26"/>
      <c r="L58" s="26"/>
      <c r="M58" s="26"/>
      <c r="N58" s="26">
        <v>150000000</v>
      </c>
      <c r="O58" s="26"/>
      <c r="P58" s="26"/>
      <c r="Q58" s="26">
        <v>30000000</v>
      </c>
      <c r="R58" s="26"/>
      <c r="S58" s="26">
        <v>20000000</v>
      </c>
      <c r="T58" s="26">
        <f>30000000+10000000</f>
        <v>40000000</v>
      </c>
      <c r="U58" s="26"/>
      <c r="V58" s="26"/>
      <c r="W58" s="26"/>
      <c r="X58" s="26"/>
      <c r="Y58" s="26"/>
      <c r="Z58" s="26"/>
      <c r="AA58" s="26"/>
      <c r="AB58" s="26"/>
      <c r="AC58" s="26">
        <f>21502304</f>
        <v>21502304</v>
      </c>
      <c r="AD58" s="27">
        <f t="shared" si="32"/>
        <v>9.477659133741323E-2</v>
      </c>
      <c r="AE58" s="26">
        <f t="shared" si="43"/>
        <v>24784297</v>
      </c>
      <c r="AF58" s="26"/>
      <c r="AG58" s="26"/>
      <c r="AH58" s="26"/>
      <c r="AI58" s="26"/>
      <c r="AJ58" s="26"/>
      <c r="AK58" s="26"/>
      <c r="AL58" s="26">
        <f>+'[2]MAYO 2019'!$P$1054</f>
        <v>16897117</v>
      </c>
      <c r="AM58" s="26"/>
      <c r="AN58" s="26"/>
      <c r="AO58" s="26">
        <f>+'[2]MAYO 2019'!$S$1054</f>
        <v>1055680</v>
      </c>
      <c r="AP58" s="26"/>
      <c r="AQ58" s="26"/>
      <c r="AR58" s="26">
        <f>+'[2]MAYO 2019'!$V$1054</f>
        <v>6831500</v>
      </c>
      <c r="AS58" s="26"/>
      <c r="AT58" s="26"/>
      <c r="AU58" s="26"/>
      <c r="AV58" s="26"/>
      <c r="AW58" s="26"/>
      <c r="AX58" s="26"/>
      <c r="AY58" s="26"/>
      <c r="AZ58" s="26"/>
      <c r="BA58" s="26"/>
      <c r="BB58" s="27">
        <f t="shared" si="16"/>
        <v>0.90522340866258677</v>
      </c>
      <c r="BC58" s="26">
        <f t="shared" si="51"/>
        <v>236718007</v>
      </c>
      <c r="BD58" s="26">
        <f t="shared" si="63"/>
        <v>0</v>
      </c>
      <c r="BE58" s="26">
        <f t="shared" si="63"/>
        <v>0</v>
      </c>
      <c r="BF58" s="26">
        <f t="shared" si="63"/>
        <v>0</v>
      </c>
      <c r="BG58" s="26">
        <f t="shared" si="63"/>
        <v>0</v>
      </c>
      <c r="BH58" s="26">
        <f t="shared" si="63"/>
        <v>0</v>
      </c>
      <c r="BI58" s="26">
        <f t="shared" si="63"/>
        <v>0</v>
      </c>
      <c r="BJ58" s="26">
        <f t="shared" si="63"/>
        <v>133102883</v>
      </c>
      <c r="BK58" s="26">
        <f t="shared" si="63"/>
        <v>0</v>
      </c>
      <c r="BL58" s="26">
        <f t="shared" si="63"/>
        <v>0</v>
      </c>
      <c r="BM58" s="26">
        <f t="shared" si="63"/>
        <v>28944320</v>
      </c>
      <c r="BN58" s="26">
        <f t="shared" si="63"/>
        <v>0</v>
      </c>
      <c r="BO58" s="26">
        <f t="shared" si="63"/>
        <v>20000000</v>
      </c>
      <c r="BP58" s="26">
        <f t="shared" si="63"/>
        <v>33168500</v>
      </c>
      <c r="BQ58" s="26">
        <f t="shared" si="63"/>
        <v>0</v>
      </c>
      <c r="BR58" s="26">
        <f t="shared" si="63"/>
        <v>0</v>
      </c>
      <c r="BS58" s="26">
        <f t="shared" si="61"/>
        <v>0</v>
      </c>
      <c r="BT58" s="26">
        <f t="shared" si="61"/>
        <v>0</v>
      </c>
      <c r="BU58" s="26">
        <f t="shared" si="61"/>
        <v>0</v>
      </c>
      <c r="BV58" s="26">
        <f t="shared" si="61"/>
        <v>0</v>
      </c>
      <c r="BW58" s="26">
        <f t="shared" si="61"/>
        <v>0</v>
      </c>
      <c r="BX58" s="26"/>
      <c r="BY58" s="26">
        <f t="shared" si="46"/>
        <v>21502304</v>
      </c>
      <c r="BZ58" s="27">
        <f t="shared" si="27"/>
        <v>9.0857742500043137E-2</v>
      </c>
      <c r="CA58" s="26">
        <f t="shared" si="47"/>
        <v>23759509</v>
      </c>
      <c r="CB58" s="26"/>
      <c r="CC58" s="26"/>
      <c r="CD58" s="26"/>
      <c r="CE58" s="26"/>
      <c r="CF58" s="26"/>
      <c r="CG58" s="26"/>
      <c r="CH58" s="26">
        <f>+'[2]MAYO 2019'!$H$1055+'[2]MAYO 2019'!$H$1057+'[2]MAYO 2019'!$H$1062+'[2]MAYO 2019'!$H$1065+'[2]MAYO 2019'!$H$1069+'[2]MAYO 2019'!$H$1071+'[2]MAYO 2019'!$H$1072+'[2]MAYO 2019'!$H$1073+'[2]MAYO 2019'!$H$1074</f>
        <v>16897115</v>
      </c>
      <c r="CI58" s="26"/>
      <c r="CJ58" s="26"/>
      <c r="CK58" s="26">
        <f>+'[2]MAYO 2019'!$H$1061</f>
        <v>480000</v>
      </c>
      <c r="CL58" s="26"/>
      <c r="CM58" s="26"/>
      <c r="CN58" s="26">
        <f>+'[2]MAYO 2019'!$H$1060+'[2]MAYO 2019'!$H$1063+'[2]MAYO 2019'!$H$1068+'[2]MAYO 2019'!$H$1070</f>
        <v>6382394</v>
      </c>
      <c r="CO58" s="26"/>
      <c r="CP58" s="26"/>
      <c r="CQ58" s="26"/>
      <c r="CR58" s="26"/>
      <c r="CS58" s="26"/>
      <c r="CT58" s="26"/>
      <c r="CU58" s="26"/>
      <c r="CV58" s="26"/>
      <c r="CW58" s="26"/>
      <c r="CX58" s="27">
        <f t="shared" si="7"/>
        <v>0.90914225749995681</v>
      </c>
      <c r="CY58" s="26">
        <f t="shared" si="52"/>
        <v>237742795</v>
      </c>
      <c r="CZ58" s="26">
        <f t="shared" si="64"/>
        <v>0</v>
      </c>
      <c r="DA58" s="26">
        <f t="shared" si="64"/>
        <v>0</v>
      </c>
      <c r="DB58" s="26">
        <f t="shared" si="64"/>
        <v>0</v>
      </c>
      <c r="DC58" s="26">
        <f t="shared" si="64"/>
        <v>0</v>
      </c>
      <c r="DD58" s="26">
        <f t="shared" si="64"/>
        <v>0</v>
      </c>
      <c r="DE58" s="26">
        <f t="shared" si="64"/>
        <v>0</v>
      </c>
      <c r="DF58" s="26">
        <f t="shared" si="64"/>
        <v>133102885</v>
      </c>
      <c r="DG58" s="26">
        <f t="shared" si="64"/>
        <v>0</v>
      </c>
      <c r="DH58" s="26">
        <f t="shared" si="64"/>
        <v>0</v>
      </c>
      <c r="DI58" s="26">
        <f t="shared" si="64"/>
        <v>29520000</v>
      </c>
      <c r="DJ58" s="26">
        <f t="shared" si="64"/>
        <v>0</v>
      </c>
      <c r="DK58" s="26">
        <f t="shared" si="64"/>
        <v>20000000</v>
      </c>
      <c r="DL58" s="26">
        <f t="shared" si="64"/>
        <v>33617606</v>
      </c>
      <c r="DM58" s="26">
        <f t="shared" si="64"/>
        <v>0</v>
      </c>
      <c r="DN58" s="26">
        <f t="shared" si="64"/>
        <v>0</v>
      </c>
      <c r="DO58" s="26">
        <f t="shared" si="62"/>
        <v>0</v>
      </c>
      <c r="DP58" s="26">
        <f t="shared" si="62"/>
        <v>0</v>
      </c>
      <c r="DQ58" s="26">
        <f t="shared" si="62"/>
        <v>0</v>
      </c>
      <c r="DR58" s="26">
        <f t="shared" si="62"/>
        <v>0</v>
      </c>
      <c r="DS58" s="26">
        <f t="shared" si="62"/>
        <v>0</v>
      </c>
      <c r="DT58" s="26"/>
      <c r="DU58" s="26">
        <f t="shared" si="50"/>
        <v>21502304</v>
      </c>
      <c r="DW58" s="31">
        <f t="shared" si="41"/>
        <v>261502304</v>
      </c>
      <c r="DX58" s="31">
        <f t="shared" si="42"/>
        <v>261502304</v>
      </c>
      <c r="DY58" s="31">
        <f t="shared" si="13"/>
        <v>261502304</v>
      </c>
    </row>
    <row r="59" spans="1:129" ht="29.4" customHeight="1" x14ac:dyDescent="0.3">
      <c r="A59" s="162"/>
      <c r="B59" s="176"/>
      <c r="C59" s="23" t="s">
        <v>183</v>
      </c>
      <c r="D59" s="33" t="s">
        <v>184</v>
      </c>
      <c r="E59" s="48">
        <v>410</v>
      </c>
      <c r="F59" s="25" t="s">
        <v>185</v>
      </c>
      <c r="G59" s="26">
        <f t="shared" si="14"/>
        <v>150000000</v>
      </c>
      <c r="H59" s="26"/>
      <c r="I59" s="26"/>
      <c r="J59" s="26"/>
      <c r="K59" s="26"/>
      <c r="L59" s="26"/>
      <c r="M59" s="26"/>
      <c r="N59" s="26">
        <v>50000000</v>
      </c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>
        <v>100000000</v>
      </c>
      <c r="Z59" s="26"/>
      <c r="AA59" s="26"/>
      <c r="AB59" s="26"/>
      <c r="AC59" s="26">
        <f>15000000-15000000</f>
        <v>0</v>
      </c>
      <c r="AD59" s="27">
        <f t="shared" si="32"/>
        <v>1</v>
      </c>
      <c r="AE59" s="26">
        <f t="shared" si="43"/>
        <v>150000000</v>
      </c>
      <c r="AF59" s="26"/>
      <c r="AG59" s="26"/>
      <c r="AH59" s="26"/>
      <c r="AI59" s="26"/>
      <c r="AJ59" s="26"/>
      <c r="AK59" s="26"/>
      <c r="AL59" s="26">
        <f>+'[2]MAYO 2019'!$P$1080</f>
        <v>50000000</v>
      </c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>
        <f>+'[2]MAYO 2019'!$AA$1080</f>
        <v>100000000</v>
      </c>
      <c r="AX59" s="26"/>
      <c r="AY59" s="26"/>
      <c r="AZ59" s="26"/>
      <c r="BA59" s="26"/>
      <c r="BB59" s="27">
        <f t="shared" si="16"/>
        <v>0</v>
      </c>
      <c r="BC59" s="26">
        <f t="shared" si="51"/>
        <v>0</v>
      </c>
      <c r="BD59" s="26">
        <f t="shared" si="63"/>
        <v>0</v>
      </c>
      <c r="BE59" s="26">
        <f t="shared" si="63"/>
        <v>0</v>
      </c>
      <c r="BF59" s="26">
        <f t="shared" si="63"/>
        <v>0</v>
      </c>
      <c r="BG59" s="26">
        <f t="shared" si="63"/>
        <v>0</v>
      </c>
      <c r="BH59" s="26">
        <f t="shared" si="63"/>
        <v>0</v>
      </c>
      <c r="BI59" s="26">
        <f t="shared" si="63"/>
        <v>0</v>
      </c>
      <c r="BJ59" s="26">
        <f t="shared" si="63"/>
        <v>0</v>
      </c>
      <c r="BK59" s="26">
        <f t="shared" si="63"/>
        <v>0</v>
      </c>
      <c r="BL59" s="26">
        <f t="shared" si="63"/>
        <v>0</v>
      </c>
      <c r="BM59" s="26">
        <f t="shared" si="63"/>
        <v>0</v>
      </c>
      <c r="BN59" s="26">
        <f t="shared" si="63"/>
        <v>0</v>
      </c>
      <c r="BO59" s="26">
        <f t="shared" si="63"/>
        <v>0</v>
      </c>
      <c r="BP59" s="26">
        <f t="shared" si="63"/>
        <v>0</v>
      </c>
      <c r="BQ59" s="26">
        <f t="shared" si="63"/>
        <v>0</v>
      </c>
      <c r="BR59" s="26">
        <f t="shared" si="63"/>
        <v>0</v>
      </c>
      <c r="BS59" s="26">
        <f t="shared" si="61"/>
        <v>0</v>
      </c>
      <c r="BT59" s="26">
        <f t="shared" si="61"/>
        <v>0</v>
      </c>
      <c r="BU59" s="26">
        <f t="shared" si="61"/>
        <v>0</v>
      </c>
      <c r="BV59" s="26">
        <f t="shared" si="61"/>
        <v>0</v>
      </c>
      <c r="BW59" s="26">
        <f t="shared" si="61"/>
        <v>0</v>
      </c>
      <c r="BX59" s="26"/>
      <c r="BY59" s="26">
        <f t="shared" si="46"/>
        <v>0</v>
      </c>
      <c r="BZ59" s="27">
        <f t="shared" si="27"/>
        <v>1.180344E-2</v>
      </c>
      <c r="CA59" s="26">
        <f t="shared" si="47"/>
        <v>1770516</v>
      </c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>
        <f>+'[3]FEBRERO 2019'!$H$608</f>
        <v>1770516</v>
      </c>
      <c r="CT59" s="26"/>
      <c r="CU59" s="26"/>
      <c r="CV59" s="26"/>
      <c r="CW59" s="26"/>
      <c r="CX59" s="27">
        <f t="shared" si="7"/>
        <v>0.98819656</v>
      </c>
      <c r="CY59" s="26">
        <f t="shared" si="52"/>
        <v>148229484</v>
      </c>
      <c r="CZ59" s="26">
        <f t="shared" si="64"/>
        <v>0</v>
      </c>
      <c r="DA59" s="26">
        <f t="shared" si="64"/>
        <v>0</v>
      </c>
      <c r="DB59" s="26">
        <f t="shared" si="64"/>
        <v>0</v>
      </c>
      <c r="DC59" s="26">
        <f t="shared" si="64"/>
        <v>0</v>
      </c>
      <c r="DD59" s="26">
        <f t="shared" si="64"/>
        <v>0</v>
      </c>
      <c r="DE59" s="26">
        <f t="shared" si="64"/>
        <v>0</v>
      </c>
      <c r="DF59" s="26">
        <f t="shared" si="64"/>
        <v>50000000</v>
      </c>
      <c r="DG59" s="26">
        <f t="shared" si="64"/>
        <v>0</v>
      </c>
      <c r="DH59" s="26">
        <f t="shared" si="64"/>
        <v>0</v>
      </c>
      <c r="DI59" s="26">
        <f t="shared" si="64"/>
        <v>0</v>
      </c>
      <c r="DJ59" s="26">
        <f t="shared" si="64"/>
        <v>0</v>
      </c>
      <c r="DK59" s="26">
        <f t="shared" si="64"/>
        <v>0</v>
      </c>
      <c r="DL59" s="26">
        <f t="shared" si="64"/>
        <v>0</v>
      </c>
      <c r="DM59" s="26">
        <f t="shared" si="64"/>
        <v>0</v>
      </c>
      <c r="DN59" s="26">
        <f t="shared" si="64"/>
        <v>0</v>
      </c>
      <c r="DO59" s="26">
        <f t="shared" si="62"/>
        <v>0</v>
      </c>
      <c r="DP59" s="26">
        <f t="shared" si="62"/>
        <v>0</v>
      </c>
      <c r="DQ59" s="26">
        <f t="shared" si="62"/>
        <v>98229484</v>
      </c>
      <c r="DR59" s="26">
        <f t="shared" si="62"/>
        <v>0</v>
      </c>
      <c r="DS59" s="26">
        <f t="shared" si="62"/>
        <v>0</v>
      </c>
      <c r="DT59" s="26"/>
      <c r="DU59" s="26">
        <f t="shared" si="50"/>
        <v>0</v>
      </c>
      <c r="DW59" s="31">
        <f t="shared" si="41"/>
        <v>150000000</v>
      </c>
      <c r="DX59" s="31">
        <f t="shared" si="42"/>
        <v>150000000</v>
      </c>
      <c r="DY59" s="31">
        <f t="shared" si="13"/>
        <v>150000000</v>
      </c>
    </row>
    <row r="60" spans="1:129" ht="28.8" x14ac:dyDescent="0.3">
      <c r="A60" s="162"/>
      <c r="B60" s="164"/>
      <c r="C60" s="23" t="s">
        <v>186</v>
      </c>
      <c r="D60" s="33" t="s">
        <v>187</v>
      </c>
      <c r="E60" s="48">
        <v>410</v>
      </c>
      <c r="F60" s="25" t="s">
        <v>134</v>
      </c>
      <c r="G60" s="26">
        <f t="shared" si="14"/>
        <v>80000000</v>
      </c>
      <c r="H60" s="26"/>
      <c r="I60" s="26"/>
      <c r="J60" s="26"/>
      <c r="K60" s="26"/>
      <c r="L60" s="26"/>
      <c r="M60" s="26"/>
      <c r="N60" s="26">
        <v>80000000</v>
      </c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7">
        <f t="shared" si="32"/>
        <v>0.38318922500000002</v>
      </c>
      <c r="AE60" s="26">
        <f t="shared" si="43"/>
        <v>30655138</v>
      </c>
      <c r="AF60" s="26"/>
      <c r="AG60" s="26"/>
      <c r="AH60" s="26"/>
      <c r="AI60" s="26"/>
      <c r="AJ60" s="26"/>
      <c r="AK60" s="26"/>
      <c r="AL60" s="26">
        <f>+'[3]FEBRERO 2019'!$P$618</f>
        <v>30655138</v>
      </c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7">
        <f t="shared" si="16"/>
        <v>0.61681077500000003</v>
      </c>
      <c r="BC60" s="26">
        <f t="shared" si="51"/>
        <v>49344862</v>
      </c>
      <c r="BD60" s="26">
        <f t="shared" si="63"/>
        <v>0</v>
      </c>
      <c r="BE60" s="26">
        <f t="shared" si="63"/>
        <v>0</v>
      </c>
      <c r="BF60" s="26">
        <f t="shared" si="63"/>
        <v>0</v>
      </c>
      <c r="BG60" s="26">
        <f t="shared" si="63"/>
        <v>0</v>
      </c>
      <c r="BH60" s="26">
        <f t="shared" si="63"/>
        <v>0</v>
      </c>
      <c r="BI60" s="26">
        <f t="shared" si="63"/>
        <v>0</v>
      </c>
      <c r="BJ60" s="26">
        <f t="shared" si="63"/>
        <v>49344862</v>
      </c>
      <c r="BK60" s="26">
        <f t="shared" si="63"/>
        <v>0</v>
      </c>
      <c r="BL60" s="26">
        <f t="shared" si="63"/>
        <v>0</v>
      </c>
      <c r="BM60" s="26">
        <f t="shared" si="63"/>
        <v>0</v>
      </c>
      <c r="BN60" s="26">
        <f t="shared" si="63"/>
        <v>0</v>
      </c>
      <c r="BO60" s="26">
        <f t="shared" si="63"/>
        <v>0</v>
      </c>
      <c r="BP60" s="26">
        <f t="shared" si="63"/>
        <v>0</v>
      </c>
      <c r="BQ60" s="26">
        <f t="shared" si="63"/>
        <v>0</v>
      </c>
      <c r="BR60" s="26">
        <f t="shared" si="63"/>
        <v>0</v>
      </c>
      <c r="BS60" s="26">
        <f t="shared" si="61"/>
        <v>0</v>
      </c>
      <c r="BT60" s="26">
        <f t="shared" si="61"/>
        <v>0</v>
      </c>
      <c r="BU60" s="26">
        <f t="shared" si="61"/>
        <v>0</v>
      </c>
      <c r="BV60" s="26">
        <f t="shared" si="61"/>
        <v>0</v>
      </c>
      <c r="BW60" s="26">
        <f t="shared" si="61"/>
        <v>0</v>
      </c>
      <c r="BX60" s="26"/>
      <c r="BY60" s="26">
        <f t="shared" si="46"/>
        <v>0</v>
      </c>
      <c r="BZ60" s="27">
        <f t="shared" si="27"/>
        <v>0.38318922500000002</v>
      </c>
      <c r="CA60" s="26">
        <f t="shared" si="47"/>
        <v>30655138</v>
      </c>
      <c r="CB60" s="26"/>
      <c r="CC60" s="26"/>
      <c r="CD60" s="26"/>
      <c r="CE60" s="26"/>
      <c r="CF60" s="26"/>
      <c r="CG60" s="26"/>
      <c r="CH60" s="26">
        <f>+'[3]FEBRERO 2019'!$H$616</f>
        <v>30655138</v>
      </c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7">
        <f t="shared" si="7"/>
        <v>0.61681077500000003</v>
      </c>
      <c r="CY60" s="26">
        <f t="shared" si="52"/>
        <v>49344862</v>
      </c>
      <c r="CZ60" s="26">
        <f t="shared" si="64"/>
        <v>0</v>
      </c>
      <c r="DA60" s="26">
        <f t="shared" si="64"/>
        <v>0</v>
      </c>
      <c r="DB60" s="26">
        <f t="shared" si="64"/>
        <v>0</v>
      </c>
      <c r="DC60" s="26">
        <f t="shared" si="64"/>
        <v>0</v>
      </c>
      <c r="DD60" s="26">
        <f t="shared" si="64"/>
        <v>0</v>
      </c>
      <c r="DE60" s="26">
        <f t="shared" si="64"/>
        <v>0</v>
      </c>
      <c r="DF60" s="26">
        <f t="shared" si="64"/>
        <v>49344862</v>
      </c>
      <c r="DG60" s="26">
        <f t="shared" si="64"/>
        <v>0</v>
      </c>
      <c r="DH60" s="26">
        <f t="shared" si="64"/>
        <v>0</v>
      </c>
      <c r="DI60" s="26">
        <f t="shared" si="64"/>
        <v>0</v>
      </c>
      <c r="DJ60" s="26">
        <f t="shared" si="64"/>
        <v>0</v>
      </c>
      <c r="DK60" s="26">
        <f t="shared" si="64"/>
        <v>0</v>
      </c>
      <c r="DL60" s="26">
        <f t="shared" si="64"/>
        <v>0</v>
      </c>
      <c r="DM60" s="26">
        <f t="shared" si="64"/>
        <v>0</v>
      </c>
      <c r="DN60" s="26">
        <f t="shared" si="64"/>
        <v>0</v>
      </c>
      <c r="DO60" s="26">
        <f t="shared" si="62"/>
        <v>0</v>
      </c>
      <c r="DP60" s="26">
        <f t="shared" si="62"/>
        <v>0</v>
      </c>
      <c r="DQ60" s="26">
        <f t="shared" si="62"/>
        <v>0</v>
      </c>
      <c r="DR60" s="26">
        <f t="shared" si="62"/>
        <v>0</v>
      </c>
      <c r="DS60" s="26">
        <f t="shared" si="62"/>
        <v>0</v>
      </c>
      <c r="DT60" s="26"/>
      <c r="DU60" s="26">
        <f t="shared" si="50"/>
        <v>0</v>
      </c>
      <c r="DW60" s="31">
        <f t="shared" si="41"/>
        <v>80000000</v>
      </c>
      <c r="DX60" s="31">
        <f t="shared" si="42"/>
        <v>80000000</v>
      </c>
      <c r="DY60" s="31">
        <f t="shared" si="13"/>
        <v>80000000</v>
      </c>
    </row>
    <row r="61" spans="1:129" ht="32.25" customHeight="1" x14ac:dyDescent="0.3">
      <c r="A61" s="162"/>
      <c r="B61" s="175" t="s">
        <v>188</v>
      </c>
      <c r="C61" s="23" t="s">
        <v>189</v>
      </c>
      <c r="D61" s="33" t="s">
        <v>190</v>
      </c>
      <c r="E61" s="48">
        <v>410</v>
      </c>
      <c r="F61" s="25" t="s">
        <v>134</v>
      </c>
      <c r="G61" s="26">
        <f t="shared" si="14"/>
        <v>955284143</v>
      </c>
      <c r="H61" s="26"/>
      <c r="I61" s="26"/>
      <c r="J61" s="26"/>
      <c r="K61" s="26"/>
      <c r="L61" s="26"/>
      <c r="M61" s="26"/>
      <c r="N61" s="26"/>
      <c r="O61" s="26">
        <v>45960534</v>
      </c>
      <c r="P61" s="26">
        <f>45960534</f>
        <v>45960534</v>
      </c>
      <c r="Q61" s="26">
        <f>45960534</f>
        <v>45960534</v>
      </c>
      <c r="R61" s="26">
        <f>480000000+221840643</f>
        <v>701840643</v>
      </c>
      <c r="S61" s="26"/>
      <c r="T61" s="26"/>
      <c r="U61" s="26"/>
      <c r="V61" s="26"/>
      <c r="W61" s="26"/>
      <c r="X61" s="26"/>
      <c r="Y61" s="26">
        <v>105561898</v>
      </c>
      <c r="Z61" s="26"/>
      <c r="AA61" s="26"/>
      <c r="AB61" s="26"/>
      <c r="AC61" s="26">
        <f>10000000</f>
        <v>10000000</v>
      </c>
      <c r="AD61" s="27">
        <f t="shared" si="32"/>
        <v>0.25321525932625055</v>
      </c>
      <c r="AE61" s="26">
        <f t="shared" si="43"/>
        <v>241892522</v>
      </c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>
        <f>+'[2]MAYO 2019'!$T$1107</f>
        <v>138194295</v>
      </c>
      <c r="AQ61" s="26"/>
      <c r="AR61" s="26"/>
      <c r="AS61" s="26"/>
      <c r="AT61" s="26"/>
      <c r="AU61" s="26"/>
      <c r="AV61" s="26"/>
      <c r="AW61" s="26">
        <f>+'[2]MAYO 2019'!$AA$1107</f>
        <v>103698227</v>
      </c>
      <c r="AX61" s="26"/>
      <c r="AY61" s="26"/>
      <c r="AZ61" s="26"/>
      <c r="BA61" s="26"/>
      <c r="BB61" s="27">
        <f t="shared" si="16"/>
        <v>0.74678474067374945</v>
      </c>
      <c r="BC61" s="26">
        <f t="shared" si="51"/>
        <v>713391621</v>
      </c>
      <c r="BD61" s="26">
        <f t="shared" si="63"/>
        <v>0</v>
      </c>
      <c r="BE61" s="26">
        <f t="shared" si="63"/>
        <v>0</v>
      </c>
      <c r="BF61" s="26">
        <f t="shared" si="63"/>
        <v>0</v>
      </c>
      <c r="BG61" s="26">
        <f t="shared" si="63"/>
        <v>0</v>
      </c>
      <c r="BH61" s="26">
        <f t="shared" si="63"/>
        <v>0</v>
      </c>
      <c r="BI61" s="26">
        <f t="shared" si="63"/>
        <v>0</v>
      </c>
      <c r="BJ61" s="26">
        <f t="shared" si="63"/>
        <v>0</v>
      </c>
      <c r="BK61" s="26">
        <f t="shared" si="63"/>
        <v>45960534</v>
      </c>
      <c r="BL61" s="26">
        <f t="shared" si="63"/>
        <v>45960534</v>
      </c>
      <c r="BM61" s="26">
        <f t="shared" si="63"/>
        <v>45960534</v>
      </c>
      <c r="BN61" s="26">
        <f t="shared" si="63"/>
        <v>563646348</v>
      </c>
      <c r="BO61" s="26">
        <f t="shared" si="63"/>
        <v>0</v>
      </c>
      <c r="BP61" s="26">
        <f t="shared" si="63"/>
        <v>0</v>
      </c>
      <c r="BQ61" s="26">
        <f t="shared" si="63"/>
        <v>0</v>
      </c>
      <c r="BR61" s="26">
        <f t="shared" si="63"/>
        <v>0</v>
      </c>
      <c r="BS61" s="26">
        <f t="shared" si="61"/>
        <v>0</v>
      </c>
      <c r="BT61" s="26">
        <f t="shared" si="61"/>
        <v>0</v>
      </c>
      <c r="BU61" s="26">
        <f t="shared" si="61"/>
        <v>1863671</v>
      </c>
      <c r="BV61" s="26">
        <f t="shared" si="61"/>
        <v>0</v>
      </c>
      <c r="BW61" s="26">
        <f t="shared" si="61"/>
        <v>0</v>
      </c>
      <c r="BX61" s="26"/>
      <c r="BY61" s="26">
        <f t="shared" si="46"/>
        <v>10000000</v>
      </c>
      <c r="BZ61" s="27">
        <f t="shared" si="27"/>
        <v>0.15834797751897783</v>
      </c>
      <c r="CA61" s="26">
        <f t="shared" si="47"/>
        <v>151267312</v>
      </c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>
        <f>+'[2]MAYO 2019'!$H$1145+'[2]MAYO 2019'!$H$1149+'[2]MAYO 2019'!$H$1150+'[2]MAYO 2019'!$H$1151+'[2]MAYO 2019'!$H$1155+'[2]MAYO 2019'!$H$1159+'[2]MAYO 2019'!$H$1160+'[2]MAYO 2019'!$H$1163+'[2]MAYO 2019'!$H$1164+'[2]MAYO 2019'!$H$1165</f>
        <v>60358510</v>
      </c>
      <c r="CM61" s="26"/>
      <c r="CN61" s="26"/>
      <c r="CO61" s="26"/>
      <c r="CP61" s="26"/>
      <c r="CQ61" s="26"/>
      <c r="CR61" s="26"/>
      <c r="CS61" s="26">
        <f>+'[2]MAYO 2019'!$H$1108+'[2]MAYO 2019'!$H$1110+'[2]MAYO 2019'!$H$1112+'[2]MAYO 2019'!$H$1115+'[2]MAYO 2019'!$H$1117+'[2]MAYO 2019'!$H$1119+'[2]MAYO 2019'!$H$1121+'[2]MAYO 2019'!$H$1124+'[2]MAYO 2019'!$H$1127+'[2]MAYO 2019'!$H$1128+'[2]MAYO 2019'!$H$1129+'[2]MAYO 2019'!$H$1131+'[2]MAYO 2019'!$H$1135+'[2]MAYO 2019'!$H$1136+'[2]MAYO 2019'!$H$1137+'[2]MAYO 2019'!$H$1139+'[2]MAYO 2019'!$H$1140+'[2]MAYO 2019'!$H$1141+'[2]MAYO 2019'!$H$1143+'[2]MAYO 2019'!$H$1137</f>
        <v>90908802</v>
      </c>
      <c r="CT61" s="26"/>
      <c r="CU61" s="26"/>
      <c r="CV61" s="26"/>
      <c r="CW61" s="26"/>
      <c r="CX61" s="27">
        <f t="shared" si="7"/>
        <v>0.84165202248102222</v>
      </c>
      <c r="CY61" s="26">
        <f t="shared" si="52"/>
        <v>804016831</v>
      </c>
      <c r="CZ61" s="26">
        <f t="shared" si="64"/>
        <v>0</v>
      </c>
      <c r="DA61" s="26">
        <f t="shared" si="64"/>
        <v>0</v>
      </c>
      <c r="DB61" s="26">
        <f t="shared" si="64"/>
        <v>0</v>
      </c>
      <c r="DC61" s="26">
        <f t="shared" si="64"/>
        <v>0</v>
      </c>
      <c r="DD61" s="26">
        <f t="shared" si="64"/>
        <v>0</v>
      </c>
      <c r="DE61" s="26">
        <f t="shared" si="64"/>
        <v>0</v>
      </c>
      <c r="DF61" s="26">
        <f t="shared" si="64"/>
        <v>0</v>
      </c>
      <c r="DG61" s="26">
        <f t="shared" si="64"/>
        <v>45960534</v>
      </c>
      <c r="DH61" s="26">
        <f t="shared" si="64"/>
        <v>45960534</v>
      </c>
      <c r="DI61" s="26">
        <f t="shared" si="64"/>
        <v>45960534</v>
      </c>
      <c r="DJ61" s="26">
        <f t="shared" si="64"/>
        <v>641482133</v>
      </c>
      <c r="DK61" s="26">
        <f t="shared" si="64"/>
        <v>0</v>
      </c>
      <c r="DL61" s="26">
        <f t="shared" si="64"/>
        <v>0</v>
      </c>
      <c r="DM61" s="26">
        <f t="shared" si="64"/>
        <v>0</v>
      </c>
      <c r="DN61" s="26">
        <f t="shared" si="64"/>
        <v>0</v>
      </c>
      <c r="DO61" s="26">
        <f t="shared" si="62"/>
        <v>0</v>
      </c>
      <c r="DP61" s="26">
        <f t="shared" si="62"/>
        <v>0</v>
      </c>
      <c r="DQ61" s="26">
        <f t="shared" si="62"/>
        <v>14653096</v>
      </c>
      <c r="DR61" s="26">
        <f t="shared" si="62"/>
        <v>0</v>
      </c>
      <c r="DS61" s="26">
        <f t="shared" si="62"/>
        <v>0</v>
      </c>
      <c r="DT61" s="26"/>
      <c r="DU61" s="26">
        <f t="shared" si="50"/>
        <v>10000000</v>
      </c>
      <c r="DW61" s="31">
        <f t="shared" si="41"/>
        <v>955284143</v>
      </c>
      <c r="DX61" s="31">
        <f t="shared" si="42"/>
        <v>955284143</v>
      </c>
      <c r="DY61" s="31">
        <f t="shared" si="13"/>
        <v>955284143</v>
      </c>
    </row>
    <row r="62" spans="1:129" ht="22.5" customHeight="1" x14ac:dyDescent="0.3">
      <c r="A62" s="162"/>
      <c r="B62" s="176"/>
      <c r="C62" s="23" t="s">
        <v>191</v>
      </c>
      <c r="D62" s="33" t="s">
        <v>192</v>
      </c>
      <c r="E62" s="48">
        <v>410</v>
      </c>
      <c r="F62" s="25" t="s">
        <v>134</v>
      </c>
      <c r="G62" s="26">
        <f t="shared" si="14"/>
        <v>10000000</v>
      </c>
      <c r="H62" s="26"/>
      <c r="I62" s="26"/>
      <c r="J62" s="26"/>
      <c r="K62" s="26"/>
      <c r="L62" s="26"/>
      <c r="M62" s="26"/>
      <c r="N62" s="26">
        <v>10000000</v>
      </c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7">
        <f t="shared" si="32"/>
        <v>0.49809999999999999</v>
      </c>
      <c r="AE62" s="26">
        <f t="shared" si="43"/>
        <v>4981000</v>
      </c>
      <c r="AF62" s="26"/>
      <c r="AG62" s="26"/>
      <c r="AH62" s="26"/>
      <c r="AI62" s="26"/>
      <c r="AJ62" s="26"/>
      <c r="AK62" s="26"/>
      <c r="AL62" s="26">
        <f>+'[4]MARZO 2019'!$P$773</f>
        <v>4981000</v>
      </c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7">
        <f>1-AD62</f>
        <v>0.50190000000000001</v>
      </c>
      <c r="BC62" s="26">
        <f>SUM(BD62:BY62)</f>
        <v>5019000</v>
      </c>
      <c r="BD62" s="26">
        <f t="shared" si="63"/>
        <v>0</v>
      </c>
      <c r="BE62" s="26">
        <f t="shared" si="63"/>
        <v>0</v>
      </c>
      <c r="BF62" s="26">
        <f t="shared" si="63"/>
        <v>0</v>
      </c>
      <c r="BG62" s="26">
        <f t="shared" si="63"/>
        <v>0</v>
      </c>
      <c r="BH62" s="26">
        <f t="shared" si="63"/>
        <v>0</v>
      </c>
      <c r="BI62" s="26">
        <f t="shared" si="63"/>
        <v>0</v>
      </c>
      <c r="BJ62" s="26">
        <f t="shared" si="63"/>
        <v>5019000</v>
      </c>
      <c r="BK62" s="26">
        <f t="shared" si="63"/>
        <v>0</v>
      </c>
      <c r="BL62" s="26">
        <f t="shared" si="63"/>
        <v>0</v>
      </c>
      <c r="BM62" s="26">
        <f t="shared" si="63"/>
        <v>0</v>
      </c>
      <c r="BN62" s="26">
        <f t="shared" si="63"/>
        <v>0</v>
      </c>
      <c r="BO62" s="26">
        <f t="shared" si="63"/>
        <v>0</v>
      </c>
      <c r="BP62" s="26">
        <f t="shared" si="63"/>
        <v>0</v>
      </c>
      <c r="BQ62" s="26">
        <f t="shared" si="63"/>
        <v>0</v>
      </c>
      <c r="BR62" s="26">
        <f t="shared" si="63"/>
        <v>0</v>
      </c>
      <c r="BS62" s="26">
        <f t="shared" si="61"/>
        <v>0</v>
      </c>
      <c r="BT62" s="26">
        <f t="shared" si="61"/>
        <v>0</v>
      </c>
      <c r="BU62" s="26">
        <f t="shared" si="61"/>
        <v>0</v>
      </c>
      <c r="BV62" s="26">
        <f t="shared" si="61"/>
        <v>0</v>
      </c>
      <c r="BW62" s="26">
        <f t="shared" si="61"/>
        <v>0</v>
      </c>
      <c r="BX62" s="26"/>
      <c r="BY62" s="26">
        <f t="shared" si="46"/>
        <v>0</v>
      </c>
      <c r="BZ62" s="27">
        <f>+CA62/G62</f>
        <v>0.26790000000000003</v>
      </c>
      <c r="CA62" s="26">
        <f>SUM(CB62:CW62)</f>
        <v>2679000</v>
      </c>
      <c r="CB62" s="26"/>
      <c r="CC62" s="26"/>
      <c r="CD62" s="26"/>
      <c r="CE62" s="26"/>
      <c r="CF62" s="26"/>
      <c r="CG62" s="26"/>
      <c r="CH62" s="26">
        <f>+'[4]MARZO 2019'!$H$771</f>
        <v>2679000</v>
      </c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7">
        <f>1-BZ62</f>
        <v>0.73209999999999997</v>
      </c>
      <c r="CY62" s="26">
        <f>SUM(CZ62:DU62)</f>
        <v>7321000</v>
      </c>
      <c r="CZ62" s="26">
        <f t="shared" si="64"/>
        <v>0</v>
      </c>
      <c r="DA62" s="26">
        <f t="shared" si="64"/>
        <v>0</v>
      </c>
      <c r="DB62" s="26">
        <f t="shared" si="64"/>
        <v>0</v>
      </c>
      <c r="DC62" s="26">
        <f t="shared" si="64"/>
        <v>0</v>
      </c>
      <c r="DD62" s="26">
        <f t="shared" si="64"/>
        <v>0</v>
      </c>
      <c r="DE62" s="26">
        <f t="shared" si="64"/>
        <v>0</v>
      </c>
      <c r="DF62" s="26">
        <f t="shared" si="64"/>
        <v>7321000</v>
      </c>
      <c r="DG62" s="26">
        <f t="shared" si="64"/>
        <v>0</v>
      </c>
      <c r="DH62" s="26">
        <f t="shared" si="64"/>
        <v>0</v>
      </c>
      <c r="DI62" s="26">
        <f t="shared" si="64"/>
        <v>0</v>
      </c>
      <c r="DJ62" s="26">
        <f t="shared" si="64"/>
        <v>0</v>
      </c>
      <c r="DK62" s="26">
        <f t="shared" si="64"/>
        <v>0</v>
      </c>
      <c r="DL62" s="26">
        <f t="shared" si="64"/>
        <v>0</v>
      </c>
      <c r="DM62" s="26">
        <f t="shared" si="64"/>
        <v>0</v>
      </c>
      <c r="DN62" s="26">
        <f t="shared" si="64"/>
        <v>0</v>
      </c>
      <c r="DO62" s="26">
        <f t="shared" si="62"/>
        <v>0</v>
      </c>
      <c r="DP62" s="26">
        <f t="shared" si="62"/>
        <v>0</v>
      </c>
      <c r="DQ62" s="26">
        <f t="shared" si="62"/>
        <v>0</v>
      </c>
      <c r="DR62" s="26">
        <f t="shared" si="62"/>
        <v>0</v>
      </c>
      <c r="DS62" s="26">
        <f t="shared" si="62"/>
        <v>0</v>
      </c>
      <c r="DT62" s="26"/>
      <c r="DU62" s="26">
        <f t="shared" si="50"/>
        <v>0</v>
      </c>
      <c r="DW62" s="31">
        <f>+G62</f>
        <v>10000000</v>
      </c>
      <c r="DX62" s="31">
        <f>+AE62+BC62</f>
        <v>10000000</v>
      </c>
      <c r="DY62" s="31">
        <f>+CA62+CY62</f>
        <v>10000000</v>
      </c>
    </row>
    <row r="63" spans="1:129" ht="23.25" customHeight="1" x14ac:dyDescent="0.3">
      <c r="A63" s="162"/>
      <c r="B63" s="176"/>
      <c r="C63" s="23" t="s">
        <v>193</v>
      </c>
      <c r="D63" s="33" t="s">
        <v>194</v>
      </c>
      <c r="E63" s="48">
        <v>410</v>
      </c>
      <c r="F63" s="25" t="s">
        <v>134</v>
      </c>
      <c r="G63" s="26">
        <f t="shared" si="14"/>
        <v>10000000</v>
      </c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>
        <v>10000000</v>
      </c>
      <c r="Z63" s="26"/>
      <c r="AA63" s="26"/>
      <c r="AB63" s="26"/>
      <c r="AC63" s="26"/>
      <c r="AD63" s="27">
        <f t="shared" si="32"/>
        <v>0</v>
      </c>
      <c r="AE63" s="26">
        <f t="shared" si="43"/>
        <v>0</v>
      </c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7">
        <f t="shared" ref="BB63:BB69" si="65">1-AD63</f>
        <v>1</v>
      </c>
      <c r="BC63" s="26">
        <f t="shared" ref="BC63:BC69" si="66">SUM(BD63:BY63)</f>
        <v>10000000</v>
      </c>
      <c r="BD63" s="26">
        <f t="shared" si="63"/>
        <v>0</v>
      </c>
      <c r="BE63" s="26">
        <f t="shared" si="63"/>
        <v>0</v>
      </c>
      <c r="BF63" s="26">
        <f t="shared" si="63"/>
        <v>0</v>
      </c>
      <c r="BG63" s="26">
        <f t="shared" si="63"/>
        <v>0</v>
      </c>
      <c r="BH63" s="26">
        <f t="shared" si="63"/>
        <v>0</v>
      </c>
      <c r="BI63" s="26">
        <f t="shared" si="63"/>
        <v>0</v>
      </c>
      <c r="BJ63" s="26">
        <f t="shared" si="63"/>
        <v>0</v>
      </c>
      <c r="BK63" s="26">
        <f t="shared" si="63"/>
        <v>0</v>
      </c>
      <c r="BL63" s="26">
        <f t="shared" si="63"/>
        <v>0</v>
      </c>
      <c r="BM63" s="26">
        <f t="shared" si="63"/>
        <v>0</v>
      </c>
      <c r="BN63" s="26">
        <f t="shared" si="63"/>
        <v>0</v>
      </c>
      <c r="BO63" s="26">
        <f t="shared" si="63"/>
        <v>0</v>
      </c>
      <c r="BP63" s="26">
        <f t="shared" si="63"/>
        <v>0</v>
      </c>
      <c r="BQ63" s="26">
        <f t="shared" si="63"/>
        <v>0</v>
      </c>
      <c r="BR63" s="26">
        <f t="shared" si="63"/>
        <v>0</v>
      </c>
      <c r="BS63" s="26">
        <f t="shared" si="61"/>
        <v>0</v>
      </c>
      <c r="BT63" s="26">
        <f t="shared" si="61"/>
        <v>0</v>
      </c>
      <c r="BU63" s="26">
        <f t="shared" si="61"/>
        <v>10000000</v>
      </c>
      <c r="BV63" s="26">
        <f t="shared" si="61"/>
        <v>0</v>
      </c>
      <c r="BW63" s="26">
        <f t="shared" si="61"/>
        <v>0</v>
      </c>
      <c r="BX63" s="26"/>
      <c r="BY63" s="26">
        <f t="shared" si="46"/>
        <v>0</v>
      </c>
      <c r="BZ63" s="27">
        <f t="shared" ref="BZ63:BZ69" si="67">+CA63/G63</f>
        <v>0</v>
      </c>
      <c r="CA63" s="26">
        <f t="shared" ref="CA63:CA69" si="68">SUM(CB63:CW63)</f>
        <v>0</v>
      </c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7">
        <f t="shared" ref="CX63:CX69" si="69">1-BZ63</f>
        <v>1</v>
      </c>
      <c r="CY63" s="26">
        <f t="shared" ref="CY63:CY69" si="70">SUM(CZ63:DU63)</f>
        <v>10000000</v>
      </c>
      <c r="CZ63" s="26">
        <f t="shared" si="64"/>
        <v>0</v>
      </c>
      <c r="DA63" s="26">
        <f t="shared" si="64"/>
        <v>0</v>
      </c>
      <c r="DB63" s="26">
        <f t="shared" si="64"/>
        <v>0</v>
      </c>
      <c r="DC63" s="26">
        <f t="shared" si="64"/>
        <v>0</v>
      </c>
      <c r="DD63" s="26">
        <f t="shared" si="64"/>
        <v>0</v>
      </c>
      <c r="DE63" s="26">
        <f t="shared" si="64"/>
        <v>0</v>
      </c>
      <c r="DF63" s="26">
        <f t="shared" si="64"/>
        <v>0</v>
      </c>
      <c r="DG63" s="26">
        <f t="shared" si="64"/>
        <v>0</v>
      </c>
      <c r="DH63" s="26">
        <f t="shared" si="64"/>
        <v>0</v>
      </c>
      <c r="DI63" s="26">
        <f t="shared" si="64"/>
        <v>0</v>
      </c>
      <c r="DJ63" s="26">
        <f t="shared" si="64"/>
        <v>0</v>
      </c>
      <c r="DK63" s="26">
        <f t="shared" si="64"/>
        <v>0</v>
      </c>
      <c r="DL63" s="26">
        <f t="shared" si="64"/>
        <v>0</v>
      </c>
      <c r="DM63" s="26">
        <f t="shared" si="64"/>
        <v>0</v>
      </c>
      <c r="DN63" s="26">
        <f t="shared" si="64"/>
        <v>0</v>
      </c>
      <c r="DO63" s="26">
        <f t="shared" si="62"/>
        <v>0</v>
      </c>
      <c r="DP63" s="26">
        <f t="shared" si="62"/>
        <v>0</v>
      </c>
      <c r="DQ63" s="26">
        <f t="shared" si="62"/>
        <v>10000000</v>
      </c>
      <c r="DR63" s="26">
        <f t="shared" si="62"/>
        <v>0</v>
      </c>
      <c r="DS63" s="26">
        <f t="shared" si="62"/>
        <v>0</v>
      </c>
      <c r="DT63" s="26"/>
      <c r="DU63" s="26">
        <f t="shared" si="50"/>
        <v>0</v>
      </c>
      <c r="DW63" s="31">
        <f t="shared" ref="DW63:DW69" si="71">+G63</f>
        <v>10000000</v>
      </c>
      <c r="DX63" s="31">
        <f t="shared" ref="DX63:DX69" si="72">+AE63+BC63</f>
        <v>10000000</v>
      </c>
      <c r="DY63" s="31">
        <f t="shared" ref="DY63:DY69" si="73">+CA63+CY63</f>
        <v>10000000</v>
      </c>
    </row>
    <row r="64" spans="1:129" ht="29.4" customHeight="1" x14ac:dyDescent="0.3">
      <c r="A64" s="162"/>
      <c r="B64" s="176"/>
      <c r="C64" s="23" t="s">
        <v>195</v>
      </c>
      <c r="D64" s="33" t="s">
        <v>196</v>
      </c>
      <c r="E64" s="48">
        <v>410</v>
      </c>
      <c r="F64" s="25" t="s">
        <v>134</v>
      </c>
      <c r="G64" s="26">
        <f t="shared" si="14"/>
        <v>100000000</v>
      </c>
      <c r="H64" s="26"/>
      <c r="I64" s="26"/>
      <c r="J64" s="26"/>
      <c r="K64" s="26"/>
      <c r="L64" s="26"/>
      <c r="M64" s="26"/>
      <c r="N64" s="26">
        <v>100000000</v>
      </c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7">
        <f t="shared" si="32"/>
        <v>0.23650724000000001</v>
      </c>
      <c r="AE64" s="26">
        <f t="shared" si="43"/>
        <v>23650724</v>
      </c>
      <c r="AF64" s="26"/>
      <c r="AG64" s="26"/>
      <c r="AH64" s="26"/>
      <c r="AI64" s="26"/>
      <c r="AJ64" s="26"/>
      <c r="AK64" s="26"/>
      <c r="AL64" s="26">
        <f>+'[2]MAYO 2019'!$P$1189</f>
        <v>23650724</v>
      </c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7">
        <f t="shared" si="65"/>
        <v>0.76349275999999999</v>
      </c>
      <c r="BC64" s="26">
        <f t="shared" si="66"/>
        <v>76349276</v>
      </c>
      <c r="BD64" s="26">
        <f t="shared" si="63"/>
        <v>0</v>
      </c>
      <c r="BE64" s="26">
        <f t="shared" si="63"/>
        <v>0</v>
      </c>
      <c r="BF64" s="26">
        <f t="shared" si="63"/>
        <v>0</v>
      </c>
      <c r="BG64" s="26">
        <f t="shared" si="63"/>
        <v>0</v>
      </c>
      <c r="BH64" s="26">
        <f t="shared" si="63"/>
        <v>0</v>
      </c>
      <c r="BI64" s="26">
        <f t="shared" si="63"/>
        <v>0</v>
      </c>
      <c r="BJ64" s="26">
        <f t="shared" si="63"/>
        <v>76349276</v>
      </c>
      <c r="BK64" s="26">
        <f t="shared" si="63"/>
        <v>0</v>
      </c>
      <c r="BL64" s="26">
        <f t="shared" si="63"/>
        <v>0</v>
      </c>
      <c r="BM64" s="26">
        <f t="shared" si="63"/>
        <v>0</v>
      </c>
      <c r="BN64" s="26">
        <f t="shared" si="63"/>
        <v>0</v>
      </c>
      <c r="BO64" s="26">
        <f t="shared" si="63"/>
        <v>0</v>
      </c>
      <c r="BP64" s="26">
        <f t="shared" si="63"/>
        <v>0</v>
      </c>
      <c r="BQ64" s="26">
        <f t="shared" si="63"/>
        <v>0</v>
      </c>
      <c r="BR64" s="26">
        <f t="shared" si="63"/>
        <v>0</v>
      </c>
      <c r="BS64" s="26">
        <f t="shared" si="61"/>
        <v>0</v>
      </c>
      <c r="BT64" s="26">
        <f t="shared" si="61"/>
        <v>0</v>
      </c>
      <c r="BU64" s="26">
        <f t="shared" si="61"/>
        <v>0</v>
      </c>
      <c r="BV64" s="26">
        <f t="shared" si="61"/>
        <v>0</v>
      </c>
      <c r="BW64" s="26">
        <f t="shared" si="61"/>
        <v>0</v>
      </c>
      <c r="BX64" s="26"/>
      <c r="BY64" s="26">
        <f t="shared" si="46"/>
        <v>0</v>
      </c>
      <c r="BZ64" s="27">
        <f t="shared" si="67"/>
        <v>0.23640722</v>
      </c>
      <c r="CA64" s="26">
        <f t="shared" si="68"/>
        <v>23640722</v>
      </c>
      <c r="CB64" s="26"/>
      <c r="CC64" s="26"/>
      <c r="CD64" s="26"/>
      <c r="CE64" s="26"/>
      <c r="CF64" s="26"/>
      <c r="CG64" s="26"/>
      <c r="CH64" s="26">
        <f>+'[2]MAYO 2019'!$H$1187</f>
        <v>23640722</v>
      </c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7">
        <f t="shared" si="69"/>
        <v>0.76359277999999997</v>
      </c>
      <c r="CY64" s="26">
        <f t="shared" si="70"/>
        <v>76359278</v>
      </c>
      <c r="CZ64" s="26">
        <f t="shared" si="64"/>
        <v>0</v>
      </c>
      <c r="DA64" s="26">
        <f t="shared" si="64"/>
        <v>0</v>
      </c>
      <c r="DB64" s="26">
        <f t="shared" si="64"/>
        <v>0</v>
      </c>
      <c r="DC64" s="26">
        <f t="shared" si="64"/>
        <v>0</v>
      </c>
      <c r="DD64" s="26">
        <f t="shared" si="64"/>
        <v>0</v>
      </c>
      <c r="DE64" s="26">
        <f t="shared" si="64"/>
        <v>0</v>
      </c>
      <c r="DF64" s="26">
        <f t="shared" si="64"/>
        <v>76359278</v>
      </c>
      <c r="DG64" s="26">
        <f t="shared" si="64"/>
        <v>0</v>
      </c>
      <c r="DH64" s="26">
        <f t="shared" si="64"/>
        <v>0</v>
      </c>
      <c r="DI64" s="26">
        <f t="shared" si="64"/>
        <v>0</v>
      </c>
      <c r="DJ64" s="26">
        <f t="shared" si="64"/>
        <v>0</v>
      </c>
      <c r="DK64" s="26">
        <f t="shared" si="64"/>
        <v>0</v>
      </c>
      <c r="DL64" s="26">
        <f t="shared" si="64"/>
        <v>0</v>
      </c>
      <c r="DM64" s="26">
        <f t="shared" si="64"/>
        <v>0</v>
      </c>
      <c r="DN64" s="26">
        <f t="shared" si="64"/>
        <v>0</v>
      </c>
      <c r="DO64" s="26">
        <f t="shared" si="62"/>
        <v>0</v>
      </c>
      <c r="DP64" s="26">
        <f t="shared" si="62"/>
        <v>0</v>
      </c>
      <c r="DQ64" s="26">
        <f t="shared" si="62"/>
        <v>0</v>
      </c>
      <c r="DR64" s="26">
        <f t="shared" si="62"/>
        <v>0</v>
      </c>
      <c r="DS64" s="26">
        <f t="shared" si="62"/>
        <v>0</v>
      </c>
      <c r="DT64" s="26"/>
      <c r="DU64" s="26">
        <f t="shared" si="50"/>
        <v>0</v>
      </c>
      <c r="DW64" s="31">
        <f t="shared" si="71"/>
        <v>100000000</v>
      </c>
      <c r="DX64" s="31">
        <f t="shared" si="72"/>
        <v>100000000</v>
      </c>
      <c r="DY64" s="31">
        <f t="shared" si="73"/>
        <v>100000000</v>
      </c>
    </row>
    <row r="65" spans="1:131" ht="43.2" customHeight="1" x14ac:dyDescent="0.3">
      <c r="A65" s="162"/>
      <c r="B65" s="176"/>
      <c r="C65" s="51" t="s">
        <v>197</v>
      </c>
      <c r="D65" s="33" t="s">
        <v>198</v>
      </c>
      <c r="E65" s="52">
        <v>410</v>
      </c>
      <c r="F65" s="25" t="s">
        <v>134</v>
      </c>
      <c r="G65" s="26">
        <f t="shared" si="14"/>
        <v>0</v>
      </c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7" t="e">
        <f t="shared" si="32"/>
        <v>#DIV/0!</v>
      </c>
      <c r="AE65" s="26">
        <f t="shared" si="43"/>
        <v>0</v>
      </c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7" t="e">
        <f t="shared" si="65"/>
        <v>#DIV/0!</v>
      </c>
      <c r="BC65" s="26">
        <f t="shared" si="66"/>
        <v>0</v>
      </c>
      <c r="BD65" s="26">
        <f t="shared" si="63"/>
        <v>0</v>
      </c>
      <c r="BE65" s="26">
        <f t="shared" si="63"/>
        <v>0</v>
      </c>
      <c r="BF65" s="26">
        <f t="shared" si="63"/>
        <v>0</v>
      </c>
      <c r="BG65" s="26">
        <f t="shared" si="63"/>
        <v>0</v>
      </c>
      <c r="BH65" s="26">
        <f t="shared" si="63"/>
        <v>0</v>
      </c>
      <c r="BI65" s="26">
        <f t="shared" si="63"/>
        <v>0</v>
      </c>
      <c r="BJ65" s="26">
        <f t="shared" si="63"/>
        <v>0</v>
      </c>
      <c r="BK65" s="26">
        <f t="shared" si="63"/>
        <v>0</v>
      </c>
      <c r="BL65" s="26">
        <f t="shared" si="63"/>
        <v>0</v>
      </c>
      <c r="BM65" s="26">
        <f t="shared" si="63"/>
        <v>0</v>
      </c>
      <c r="BN65" s="26">
        <f t="shared" si="63"/>
        <v>0</v>
      </c>
      <c r="BO65" s="26">
        <f t="shared" si="63"/>
        <v>0</v>
      </c>
      <c r="BP65" s="26">
        <f t="shared" si="63"/>
        <v>0</v>
      </c>
      <c r="BQ65" s="26">
        <f t="shared" si="63"/>
        <v>0</v>
      </c>
      <c r="BR65" s="26">
        <f t="shared" si="63"/>
        <v>0</v>
      </c>
      <c r="BS65" s="26">
        <f t="shared" si="61"/>
        <v>0</v>
      </c>
      <c r="BT65" s="26">
        <f t="shared" si="61"/>
        <v>0</v>
      </c>
      <c r="BU65" s="26">
        <f t="shared" si="61"/>
        <v>0</v>
      </c>
      <c r="BV65" s="26">
        <f t="shared" si="61"/>
        <v>0</v>
      </c>
      <c r="BW65" s="26">
        <f t="shared" si="61"/>
        <v>0</v>
      </c>
      <c r="BX65" s="26"/>
      <c r="BY65" s="26">
        <f t="shared" si="46"/>
        <v>0</v>
      </c>
      <c r="BZ65" s="27" t="e">
        <f t="shared" si="67"/>
        <v>#DIV/0!</v>
      </c>
      <c r="CA65" s="26">
        <f t="shared" si="68"/>
        <v>0</v>
      </c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7" t="e">
        <f t="shared" si="69"/>
        <v>#DIV/0!</v>
      </c>
      <c r="CY65" s="26">
        <f t="shared" si="70"/>
        <v>0</v>
      </c>
      <c r="CZ65" s="26">
        <f t="shared" si="64"/>
        <v>0</v>
      </c>
      <c r="DA65" s="26">
        <f t="shared" si="64"/>
        <v>0</v>
      </c>
      <c r="DB65" s="26">
        <f t="shared" si="64"/>
        <v>0</v>
      </c>
      <c r="DC65" s="26">
        <f t="shared" si="64"/>
        <v>0</v>
      </c>
      <c r="DD65" s="26">
        <f t="shared" si="64"/>
        <v>0</v>
      </c>
      <c r="DE65" s="26">
        <f t="shared" si="64"/>
        <v>0</v>
      </c>
      <c r="DF65" s="26">
        <f t="shared" si="64"/>
        <v>0</v>
      </c>
      <c r="DG65" s="26">
        <f t="shared" si="64"/>
        <v>0</v>
      </c>
      <c r="DH65" s="26">
        <f t="shared" si="64"/>
        <v>0</v>
      </c>
      <c r="DI65" s="26">
        <f t="shared" si="64"/>
        <v>0</v>
      </c>
      <c r="DJ65" s="26">
        <f t="shared" si="64"/>
        <v>0</v>
      </c>
      <c r="DK65" s="26">
        <f t="shared" si="64"/>
        <v>0</v>
      </c>
      <c r="DL65" s="26">
        <f t="shared" si="64"/>
        <v>0</v>
      </c>
      <c r="DM65" s="26">
        <f t="shared" si="64"/>
        <v>0</v>
      </c>
      <c r="DN65" s="26">
        <f t="shared" si="64"/>
        <v>0</v>
      </c>
      <c r="DO65" s="26">
        <f t="shared" si="62"/>
        <v>0</v>
      </c>
      <c r="DP65" s="26">
        <f t="shared" si="62"/>
        <v>0</v>
      </c>
      <c r="DQ65" s="26">
        <f t="shared" si="62"/>
        <v>0</v>
      </c>
      <c r="DR65" s="26">
        <f t="shared" si="62"/>
        <v>0</v>
      </c>
      <c r="DS65" s="26">
        <f t="shared" si="62"/>
        <v>0</v>
      </c>
      <c r="DT65" s="26"/>
      <c r="DU65" s="26">
        <f t="shared" si="50"/>
        <v>0</v>
      </c>
      <c r="DW65" s="31">
        <f t="shared" si="71"/>
        <v>0</v>
      </c>
      <c r="DX65" s="31">
        <f t="shared" si="72"/>
        <v>0</v>
      </c>
      <c r="DY65" s="31">
        <f t="shared" si="73"/>
        <v>0</v>
      </c>
    </row>
    <row r="66" spans="1:131" ht="20.399999999999999" customHeight="1" x14ac:dyDescent="0.3">
      <c r="A66" s="162"/>
      <c r="B66" s="176"/>
      <c r="C66" s="23" t="s">
        <v>199</v>
      </c>
      <c r="D66" s="33" t="s">
        <v>200</v>
      </c>
      <c r="E66" s="48">
        <v>410</v>
      </c>
      <c r="F66" s="25" t="s">
        <v>134</v>
      </c>
      <c r="G66" s="26">
        <f t="shared" si="14"/>
        <v>0</v>
      </c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7" t="e">
        <f t="shared" si="32"/>
        <v>#DIV/0!</v>
      </c>
      <c r="AE66" s="26">
        <f t="shared" si="43"/>
        <v>0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7" t="e">
        <f t="shared" si="65"/>
        <v>#DIV/0!</v>
      </c>
      <c r="BC66" s="26">
        <f t="shared" si="66"/>
        <v>0</v>
      </c>
      <c r="BD66" s="26">
        <f t="shared" si="63"/>
        <v>0</v>
      </c>
      <c r="BE66" s="26">
        <f t="shared" si="63"/>
        <v>0</v>
      </c>
      <c r="BF66" s="26">
        <f t="shared" si="63"/>
        <v>0</v>
      </c>
      <c r="BG66" s="26">
        <f t="shared" si="63"/>
        <v>0</v>
      </c>
      <c r="BH66" s="26">
        <f t="shared" si="63"/>
        <v>0</v>
      </c>
      <c r="BI66" s="26">
        <f t="shared" si="63"/>
        <v>0</v>
      </c>
      <c r="BJ66" s="26">
        <f t="shared" si="63"/>
        <v>0</v>
      </c>
      <c r="BK66" s="26">
        <f t="shared" si="63"/>
        <v>0</v>
      </c>
      <c r="BL66" s="26">
        <f t="shared" si="63"/>
        <v>0</v>
      </c>
      <c r="BM66" s="26">
        <f t="shared" si="63"/>
        <v>0</v>
      </c>
      <c r="BN66" s="26">
        <f t="shared" si="63"/>
        <v>0</v>
      </c>
      <c r="BO66" s="26">
        <f t="shared" si="63"/>
        <v>0</v>
      </c>
      <c r="BP66" s="26">
        <f t="shared" si="63"/>
        <v>0</v>
      </c>
      <c r="BQ66" s="26">
        <f t="shared" si="63"/>
        <v>0</v>
      </c>
      <c r="BR66" s="26">
        <f t="shared" si="63"/>
        <v>0</v>
      </c>
      <c r="BS66" s="26">
        <f t="shared" si="61"/>
        <v>0</v>
      </c>
      <c r="BT66" s="26">
        <f t="shared" si="61"/>
        <v>0</v>
      </c>
      <c r="BU66" s="26">
        <f t="shared" si="61"/>
        <v>0</v>
      </c>
      <c r="BV66" s="26">
        <f t="shared" si="61"/>
        <v>0</v>
      </c>
      <c r="BW66" s="26">
        <f t="shared" si="61"/>
        <v>0</v>
      </c>
      <c r="BX66" s="26"/>
      <c r="BY66" s="26">
        <f t="shared" si="46"/>
        <v>0</v>
      </c>
      <c r="BZ66" s="27" t="e">
        <f t="shared" si="67"/>
        <v>#DIV/0!</v>
      </c>
      <c r="CA66" s="26">
        <f t="shared" si="68"/>
        <v>0</v>
      </c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7" t="e">
        <f t="shared" si="69"/>
        <v>#DIV/0!</v>
      </c>
      <c r="CY66" s="26">
        <f t="shared" si="70"/>
        <v>0</v>
      </c>
      <c r="CZ66" s="26">
        <f t="shared" si="64"/>
        <v>0</v>
      </c>
      <c r="DA66" s="26">
        <f t="shared" si="64"/>
        <v>0</v>
      </c>
      <c r="DB66" s="26">
        <f t="shared" si="64"/>
        <v>0</v>
      </c>
      <c r="DC66" s="26">
        <f t="shared" si="64"/>
        <v>0</v>
      </c>
      <c r="DD66" s="26">
        <f t="shared" si="64"/>
        <v>0</v>
      </c>
      <c r="DE66" s="26">
        <f t="shared" si="64"/>
        <v>0</v>
      </c>
      <c r="DF66" s="26">
        <f t="shared" si="64"/>
        <v>0</v>
      </c>
      <c r="DG66" s="26">
        <f t="shared" si="64"/>
        <v>0</v>
      </c>
      <c r="DH66" s="26">
        <f t="shared" si="64"/>
        <v>0</v>
      </c>
      <c r="DI66" s="26">
        <f t="shared" si="64"/>
        <v>0</v>
      </c>
      <c r="DJ66" s="26">
        <f t="shared" si="64"/>
        <v>0</v>
      </c>
      <c r="DK66" s="26">
        <f t="shared" si="64"/>
        <v>0</v>
      </c>
      <c r="DL66" s="26">
        <f t="shared" si="64"/>
        <v>0</v>
      </c>
      <c r="DM66" s="26">
        <f t="shared" si="64"/>
        <v>0</v>
      </c>
      <c r="DN66" s="26">
        <f t="shared" si="64"/>
        <v>0</v>
      </c>
      <c r="DO66" s="26">
        <f t="shared" si="62"/>
        <v>0</v>
      </c>
      <c r="DP66" s="26">
        <f t="shared" si="62"/>
        <v>0</v>
      </c>
      <c r="DQ66" s="26">
        <f t="shared" si="62"/>
        <v>0</v>
      </c>
      <c r="DR66" s="26">
        <f t="shared" si="62"/>
        <v>0</v>
      </c>
      <c r="DS66" s="26">
        <f t="shared" si="62"/>
        <v>0</v>
      </c>
      <c r="DT66" s="26"/>
      <c r="DU66" s="26">
        <f t="shared" si="50"/>
        <v>0</v>
      </c>
      <c r="DW66" s="31">
        <f t="shared" si="71"/>
        <v>0</v>
      </c>
      <c r="DX66" s="31">
        <f t="shared" si="72"/>
        <v>0</v>
      </c>
      <c r="DY66" s="31">
        <f t="shared" si="73"/>
        <v>0</v>
      </c>
    </row>
    <row r="67" spans="1:131" ht="28.2" customHeight="1" x14ac:dyDescent="0.3">
      <c r="A67" s="162"/>
      <c r="B67" s="176"/>
      <c r="C67" s="23" t="s">
        <v>201</v>
      </c>
      <c r="D67" s="33" t="s">
        <v>202</v>
      </c>
      <c r="E67" s="48">
        <v>410</v>
      </c>
      <c r="F67" s="25" t="s">
        <v>134</v>
      </c>
      <c r="G67" s="26">
        <f t="shared" si="14"/>
        <v>2120000</v>
      </c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>
        <v>2120000</v>
      </c>
      <c r="Z67" s="26"/>
      <c r="AA67" s="26"/>
      <c r="AB67" s="26"/>
      <c r="AC67" s="26"/>
      <c r="AD67" s="27">
        <f t="shared" si="32"/>
        <v>0</v>
      </c>
      <c r="AE67" s="26">
        <f t="shared" si="43"/>
        <v>0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7">
        <f t="shared" si="65"/>
        <v>1</v>
      </c>
      <c r="BC67" s="26">
        <f t="shared" si="66"/>
        <v>2120000</v>
      </c>
      <c r="BD67" s="26">
        <f t="shared" si="63"/>
        <v>0</v>
      </c>
      <c r="BE67" s="26">
        <f t="shared" si="63"/>
        <v>0</v>
      </c>
      <c r="BF67" s="26">
        <f t="shared" si="63"/>
        <v>0</v>
      </c>
      <c r="BG67" s="26">
        <f t="shared" si="63"/>
        <v>0</v>
      </c>
      <c r="BH67" s="26">
        <f t="shared" si="63"/>
        <v>0</v>
      </c>
      <c r="BI67" s="26">
        <f t="shared" si="63"/>
        <v>0</v>
      </c>
      <c r="BJ67" s="26">
        <f t="shared" si="63"/>
        <v>0</v>
      </c>
      <c r="BK67" s="26">
        <f t="shared" si="63"/>
        <v>0</v>
      </c>
      <c r="BL67" s="26">
        <f t="shared" si="63"/>
        <v>0</v>
      </c>
      <c r="BM67" s="26">
        <f t="shared" si="63"/>
        <v>0</v>
      </c>
      <c r="BN67" s="26">
        <f t="shared" si="63"/>
        <v>0</v>
      </c>
      <c r="BO67" s="26">
        <f t="shared" si="63"/>
        <v>0</v>
      </c>
      <c r="BP67" s="26">
        <f t="shared" si="63"/>
        <v>0</v>
      </c>
      <c r="BQ67" s="26">
        <f t="shared" si="63"/>
        <v>0</v>
      </c>
      <c r="BR67" s="26">
        <f t="shared" si="63"/>
        <v>0</v>
      </c>
      <c r="BS67" s="26">
        <f t="shared" si="61"/>
        <v>0</v>
      </c>
      <c r="BT67" s="26">
        <f t="shared" si="61"/>
        <v>0</v>
      </c>
      <c r="BU67" s="26">
        <f t="shared" si="61"/>
        <v>2120000</v>
      </c>
      <c r="BV67" s="26">
        <f t="shared" si="61"/>
        <v>0</v>
      </c>
      <c r="BW67" s="26">
        <f t="shared" si="61"/>
        <v>0</v>
      </c>
      <c r="BX67" s="26"/>
      <c r="BY67" s="26">
        <f t="shared" si="46"/>
        <v>0</v>
      </c>
      <c r="BZ67" s="27">
        <f t="shared" si="67"/>
        <v>0</v>
      </c>
      <c r="CA67" s="26">
        <f t="shared" si="68"/>
        <v>0</v>
      </c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7">
        <f t="shared" si="69"/>
        <v>1</v>
      </c>
      <c r="CY67" s="26">
        <f t="shared" si="70"/>
        <v>2120000</v>
      </c>
      <c r="CZ67" s="26">
        <f t="shared" si="64"/>
        <v>0</v>
      </c>
      <c r="DA67" s="26">
        <f t="shared" si="64"/>
        <v>0</v>
      </c>
      <c r="DB67" s="26">
        <f t="shared" si="64"/>
        <v>0</v>
      </c>
      <c r="DC67" s="26">
        <f t="shared" si="64"/>
        <v>0</v>
      </c>
      <c r="DD67" s="26">
        <f t="shared" si="64"/>
        <v>0</v>
      </c>
      <c r="DE67" s="26">
        <f t="shared" si="64"/>
        <v>0</v>
      </c>
      <c r="DF67" s="26">
        <f t="shared" si="64"/>
        <v>0</v>
      </c>
      <c r="DG67" s="26">
        <f t="shared" si="64"/>
        <v>0</v>
      </c>
      <c r="DH67" s="26">
        <f t="shared" si="64"/>
        <v>0</v>
      </c>
      <c r="DI67" s="26">
        <f t="shared" si="64"/>
        <v>0</v>
      </c>
      <c r="DJ67" s="26">
        <f t="shared" si="64"/>
        <v>0</v>
      </c>
      <c r="DK67" s="26">
        <f t="shared" si="64"/>
        <v>0</v>
      </c>
      <c r="DL67" s="26">
        <f t="shared" si="64"/>
        <v>0</v>
      </c>
      <c r="DM67" s="26">
        <f t="shared" si="64"/>
        <v>0</v>
      </c>
      <c r="DN67" s="26">
        <f t="shared" si="64"/>
        <v>0</v>
      </c>
      <c r="DO67" s="26">
        <f t="shared" si="62"/>
        <v>0</v>
      </c>
      <c r="DP67" s="26">
        <f t="shared" si="62"/>
        <v>0</v>
      </c>
      <c r="DQ67" s="26">
        <f t="shared" si="62"/>
        <v>2120000</v>
      </c>
      <c r="DR67" s="26">
        <f t="shared" si="62"/>
        <v>0</v>
      </c>
      <c r="DS67" s="26">
        <f t="shared" si="62"/>
        <v>0</v>
      </c>
      <c r="DT67" s="26"/>
      <c r="DU67" s="26">
        <f t="shared" si="50"/>
        <v>0</v>
      </c>
      <c r="DW67" s="31">
        <f t="shared" si="71"/>
        <v>2120000</v>
      </c>
      <c r="DX67" s="31">
        <f t="shared" si="72"/>
        <v>2120000</v>
      </c>
      <c r="DY67" s="31">
        <f t="shared" si="73"/>
        <v>2120000</v>
      </c>
    </row>
    <row r="68" spans="1:131" ht="28.8" customHeight="1" x14ac:dyDescent="0.3">
      <c r="A68" s="162"/>
      <c r="B68" s="176"/>
      <c r="C68" s="23" t="s">
        <v>203</v>
      </c>
      <c r="D68" s="33" t="s">
        <v>204</v>
      </c>
      <c r="E68" s="48">
        <v>410</v>
      </c>
      <c r="F68" s="25" t="s">
        <v>134</v>
      </c>
      <c r="G68" s="26">
        <f t="shared" si="14"/>
        <v>4000000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>
        <v>4000000</v>
      </c>
      <c r="Z68" s="26"/>
      <c r="AA68" s="26"/>
      <c r="AB68" s="26"/>
      <c r="AC68" s="26"/>
      <c r="AD68" s="27">
        <f t="shared" si="32"/>
        <v>0</v>
      </c>
      <c r="AE68" s="26">
        <f t="shared" si="43"/>
        <v>0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7">
        <f t="shared" si="65"/>
        <v>1</v>
      </c>
      <c r="BC68" s="26">
        <f t="shared" si="66"/>
        <v>4000000</v>
      </c>
      <c r="BD68" s="26">
        <f t="shared" si="63"/>
        <v>0</v>
      </c>
      <c r="BE68" s="26">
        <f t="shared" si="63"/>
        <v>0</v>
      </c>
      <c r="BF68" s="26">
        <f t="shared" si="63"/>
        <v>0</v>
      </c>
      <c r="BG68" s="26">
        <f t="shared" si="63"/>
        <v>0</v>
      </c>
      <c r="BH68" s="26">
        <f t="shared" si="63"/>
        <v>0</v>
      </c>
      <c r="BI68" s="26">
        <f t="shared" si="63"/>
        <v>0</v>
      </c>
      <c r="BJ68" s="26">
        <f t="shared" si="63"/>
        <v>0</v>
      </c>
      <c r="BK68" s="26">
        <f t="shared" si="63"/>
        <v>0</v>
      </c>
      <c r="BL68" s="26">
        <f t="shared" si="63"/>
        <v>0</v>
      </c>
      <c r="BM68" s="26">
        <f t="shared" si="63"/>
        <v>0</v>
      </c>
      <c r="BN68" s="26">
        <f t="shared" si="63"/>
        <v>0</v>
      </c>
      <c r="BO68" s="26">
        <f t="shared" si="63"/>
        <v>0</v>
      </c>
      <c r="BP68" s="26">
        <f t="shared" si="63"/>
        <v>0</v>
      </c>
      <c r="BQ68" s="26">
        <f t="shared" si="63"/>
        <v>0</v>
      </c>
      <c r="BR68" s="26">
        <f t="shared" si="63"/>
        <v>0</v>
      </c>
      <c r="BS68" s="26">
        <f t="shared" si="61"/>
        <v>0</v>
      </c>
      <c r="BT68" s="26">
        <f t="shared" si="61"/>
        <v>0</v>
      </c>
      <c r="BU68" s="26">
        <f t="shared" si="61"/>
        <v>4000000</v>
      </c>
      <c r="BV68" s="26">
        <f t="shared" si="61"/>
        <v>0</v>
      </c>
      <c r="BW68" s="26">
        <f t="shared" si="61"/>
        <v>0</v>
      </c>
      <c r="BX68" s="26"/>
      <c r="BY68" s="26">
        <f t="shared" si="46"/>
        <v>0</v>
      </c>
      <c r="BZ68" s="27">
        <f t="shared" si="67"/>
        <v>0</v>
      </c>
      <c r="CA68" s="26">
        <f t="shared" si="68"/>
        <v>0</v>
      </c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7">
        <f t="shared" si="69"/>
        <v>1</v>
      </c>
      <c r="CY68" s="26">
        <f t="shared" si="70"/>
        <v>4000000</v>
      </c>
      <c r="CZ68" s="26">
        <f t="shared" si="64"/>
        <v>0</v>
      </c>
      <c r="DA68" s="26">
        <f t="shared" si="64"/>
        <v>0</v>
      </c>
      <c r="DB68" s="26">
        <f t="shared" si="64"/>
        <v>0</v>
      </c>
      <c r="DC68" s="26">
        <f t="shared" si="64"/>
        <v>0</v>
      </c>
      <c r="DD68" s="26">
        <f t="shared" si="64"/>
        <v>0</v>
      </c>
      <c r="DE68" s="26">
        <f t="shared" si="64"/>
        <v>0</v>
      </c>
      <c r="DF68" s="26">
        <f t="shared" si="64"/>
        <v>0</v>
      </c>
      <c r="DG68" s="26">
        <f t="shared" si="64"/>
        <v>0</v>
      </c>
      <c r="DH68" s="26">
        <f t="shared" si="64"/>
        <v>0</v>
      </c>
      <c r="DI68" s="26">
        <f t="shared" si="64"/>
        <v>0</v>
      </c>
      <c r="DJ68" s="26">
        <f t="shared" si="64"/>
        <v>0</v>
      </c>
      <c r="DK68" s="26">
        <f t="shared" si="64"/>
        <v>0</v>
      </c>
      <c r="DL68" s="26">
        <f t="shared" si="64"/>
        <v>0</v>
      </c>
      <c r="DM68" s="26">
        <f t="shared" si="64"/>
        <v>0</v>
      </c>
      <c r="DN68" s="26">
        <f t="shared" si="64"/>
        <v>0</v>
      </c>
      <c r="DO68" s="26">
        <f t="shared" si="62"/>
        <v>0</v>
      </c>
      <c r="DP68" s="26">
        <f t="shared" si="62"/>
        <v>0</v>
      </c>
      <c r="DQ68" s="26">
        <f t="shared" si="62"/>
        <v>4000000</v>
      </c>
      <c r="DR68" s="26">
        <f t="shared" si="62"/>
        <v>0</v>
      </c>
      <c r="DS68" s="26">
        <f t="shared" si="62"/>
        <v>0</v>
      </c>
      <c r="DT68" s="26"/>
      <c r="DU68" s="26">
        <f t="shared" si="50"/>
        <v>0</v>
      </c>
      <c r="DW68" s="31">
        <f t="shared" si="71"/>
        <v>4000000</v>
      </c>
      <c r="DX68" s="31">
        <f t="shared" si="72"/>
        <v>4000000</v>
      </c>
      <c r="DY68" s="31">
        <f t="shared" si="73"/>
        <v>4000000</v>
      </c>
    </row>
    <row r="69" spans="1:131" ht="18.600000000000001" customHeight="1" x14ac:dyDescent="0.3">
      <c r="A69" s="162"/>
      <c r="B69" s="164"/>
      <c r="C69" s="23" t="s">
        <v>205</v>
      </c>
      <c r="D69" s="33" t="s">
        <v>206</v>
      </c>
      <c r="E69" s="48">
        <v>410</v>
      </c>
      <c r="F69" s="25" t="s">
        <v>134</v>
      </c>
      <c r="G69" s="26">
        <f t="shared" ref="G69:G134" si="74">SUM(H69:AC69)</f>
        <v>152000000</v>
      </c>
      <c r="H69" s="26"/>
      <c r="I69" s="26"/>
      <c r="J69" s="26"/>
      <c r="K69" s="26"/>
      <c r="L69" s="26"/>
      <c r="M69" s="26"/>
      <c r="N69" s="26">
        <f>80000000+42000000</f>
        <v>122000000</v>
      </c>
      <c r="O69" s="26"/>
      <c r="P69" s="26"/>
      <c r="Q69" s="26"/>
      <c r="R69" s="26">
        <f>30000000</f>
        <v>30000000</v>
      </c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7">
        <f t="shared" si="32"/>
        <v>0.4030173355263158</v>
      </c>
      <c r="AE69" s="26">
        <f t="shared" si="43"/>
        <v>61258635</v>
      </c>
      <c r="AF69" s="26"/>
      <c r="AG69" s="26"/>
      <c r="AH69" s="26"/>
      <c r="AI69" s="26"/>
      <c r="AJ69" s="26"/>
      <c r="AK69" s="26"/>
      <c r="AL69" s="26">
        <f>+'[1]ABRIL 2019'!$P$986</f>
        <v>61258635</v>
      </c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7">
        <f t="shared" si="65"/>
        <v>0.5969826644736842</v>
      </c>
      <c r="BC69" s="26">
        <f t="shared" si="66"/>
        <v>90741365</v>
      </c>
      <c r="BD69" s="26">
        <f t="shared" si="63"/>
        <v>0</v>
      </c>
      <c r="BE69" s="26">
        <f t="shared" si="63"/>
        <v>0</v>
      </c>
      <c r="BF69" s="26">
        <f t="shared" si="63"/>
        <v>0</v>
      </c>
      <c r="BG69" s="26">
        <f t="shared" si="63"/>
        <v>0</v>
      </c>
      <c r="BH69" s="26">
        <f t="shared" si="63"/>
        <v>0</v>
      </c>
      <c r="BI69" s="26">
        <f t="shared" si="63"/>
        <v>0</v>
      </c>
      <c r="BJ69" s="26">
        <f t="shared" si="63"/>
        <v>60741365</v>
      </c>
      <c r="BK69" s="26">
        <f t="shared" si="63"/>
        <v>0</v>
      </c>
      <c r="BL69" s="26">
        <f t="shared" si="63"/>
        <v>0</v>
      </c>
      <c r="BM69" s="26">
        <f t="shared" si="63"/>
        <v>0</v>
      </c>
      <c r="BN69" s="26">
        <f t="shared" si="63"/>
        <v>30000000</v>
      </c>
      <c r="BO69" s="26">
        <f t="shared" si="63"/>
        <v>0</v>
      </c>
      <c r="BP69" s="26">
        <f t="shared" si="63"/>
        <v>0</v>
      </c>
      <c r="BQ69" s="26">
        <f t="shared" si="63"/>
        <v>0</v>
      </c>
      <c r="BR69" s="26">
        <f t="shared" si="63"/>
        <v>0</v>
      </c>
      <c r="BS69" s="26">
        <f t="shared" si="63"/>
        <v>0</v>
      </c>
      <c r="BT69" s="26">
        <f t="shared" ref="BT69:BW77" si="75">X69-AV69</f>
        <v>0</v>
      </c>
      <c r="BU69" s="26">
        <f t="shared" si="75"/>
        <v>0</v>
      </c>
      <c r="BV69" s="26">
        <f t="shared" si="75"/>
        <v>0</v>
      </c>
      <c r="BW69" s="26">
        <f t="shared" si="75"/>
        <v>0</v>
      </c>
      <c r="BX69" s="26"/>
      <c r="BY69" s="26">
        <f t="shared" si="46"/>
        <v>0</v>
      </c>
      <c r="BZ69" s="27">
        <f t="shared" si="67"/>
        <v>0.36778706578947368</v>
      </c>
      <c r="CA69" s="26">
        <f t="shared" si="68"/>
        <v>55903634</v>
      </c>
      <c r="CB69" s="26"/>
      <c r="CC69" s="26"/>
      <c r="CD69" s="26"/>
      <c r="CE69" s="26"/>
      <c r="CF69" s="26"/>
      <c r="CG69" s="26"/>
      <c r="CH69" s="26">
        <f>+'[2]MAYO 2019'!$H$1232</f>
        <v>55903634</v>
      </c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7">
        <f t="shared" si="69"/>
        <v>0.63221293421052627</v>
      </c>
      <c r="CY69" s="26">
        <f t="shared" si="70"/>
        <v>96096366</v>
      </c>
      <c r="CZ69" s="26">
        <f t="shared" si="64"/>
        <v>0</v>
      </c>
      <c r="DA69" s="26">
        <f t="shared" si="64"/>
        <v>0</v>
      </c>
      <c r="DB69" s="26">
        <f t="shared" si="64"/>
        <v>0</v>
      </c>
      <c r="DC69" s="26">
        <f t="shared" si="64"/>
        <v>0</v>
      </c>
      <c r="DD69" s="26">
        <f t="shared" si="64"/>
        <v>0</v>
      </c>
      <c r="DE69" s="26">
        <f t="shared" si="64"/>
        <v>0</v>
      </c>
      <c r="DF69" s="26">
        <f t="shared" si="64"/>
        <v>66096366</v>
      </c>
      <c r="DG69" s="26">
        <f t="shared" si="64"/>
        <v>0</v>
      </c>
      <c r="DH69" s="26">
        <f t="shared" si="64"/>
        <v>0</v>
      </c>
      <c r="DI69" s="26">
        <f t="shared" si="64"/>
        <v>0</v>
      </c>
      <c r="DJ69" s="26">
        <f t="shared" si="64"/>
        <v>30000000</v>
      </c>
      <c r="DK69" s="26">
        <f t="shared" si="64"/>
        <v>0</v>
      </c>
      <c r="DL69" s="26">
        <f t="shared" si="64"/>
        <v>0</v>
      </c>
      <c r="DM69" s="26">
        <f t="shared" si="64"/>
        <v>0</v>
      </c>
      <c r="DN69" s="26">
        <f t="shared" si="64"/>
        <v>0</v>
      </c>
      <c r="DO69" s="26">
        <f t="shared" si="64"/>
        <v>0</v>
      </c>
      <c r="DP69" s="26">
        <f t="shared" ref="DP69:DS77" si="76">X69-CR69</f>
        <v>0</v>
      </c>
      <c r="DQ69" s="26">
        <f t="shared" si="76"/>
        <v>0</v>
      </c>
      <c r="DR69" s="26">
        <f t="shared" si="76"/>
        <v>0</v>
      </c>
      <c r="DS69" s="26">
        <f t="shared" si="76"/>
        <v>0</v>
      </c>
      <c r="DT69" s="26"/>
      <c r="DU69" s="26">
        <f t="shared" si="50"/>
        <v>0</v>
      </c>
      <c r="DW69" s="31">
        <f t="shared" si="71"/>
        <v>152000000</v>
      </c>
      <c r="DX69" s="31">
        <f t="shared" si="72"/>
        <v>152000000</v>
      </c>
      <c r="DY69" s="31">
        <f t="shared" si="73"/>
        <v>152000000</v>
      </c>
    </row>
    <row r="70" spans="1:131" ht="30" customHeight="1" x14ac:dyDescent="0.3">
      <c r="A70" s="162"/>
      <c r="B70" s="56" t="s">
        <v>207</v>
      </c>
      <c r="C70" s="23" t="s">
        <v>208</v>
      </c>
      <c r="D70" s="24" t="s">
        <v>209</v>
      </c>
      <c r="E70" s="48">
        <v>410</v>
      </c>
      <c r="F70" s="25" t="s">
        <v>134</v>
      </c>
      <c r="G70" s="26">
        <f t="shared" si="74"/>
        <v>3757651561</v>
      </c>
      <c r="H70" s="26"/>
      <c r="I70" s="26"/>
      <c r="J70" s="26"/>
      <c r="K70" s="26"/>
      <c r="L70" s="26"/>
      <c r="M70" s="26"/>
      <c r="N70" s="26">
        <f>100000000</f>
        <v>100000000</v>
      </c>
      <c r="O70" s="26"/>
      <c r="P70" s="26"/>
      <c r="Q70" s="26"/>
      <c r="R70" s="26"/>
      <c r="S70" s="26"/>
      <c r="T70" s="26"/>
      <c r="U70" s="26"/>
      <c r="V70" s="26">
        <f>3000000000+457651561</f>
        <v>3457651561</v>
      </c>
      <c r="W70" s="26"/>
      <c r="X70" s="26"/>
      <c r="Y70" s="26">
        <v>200000000</v>
      </c>
      <c r="Z70" s="26"/>
      <c r="AA70" s="26"/>
      <c r="AB70" s="26"/>
      <c r="AC70" s="26"/>
      <c r="AD70" s="27">
        <f t="shared" si="32"/>
        <v>0.36777617391225698</v>
      </c>
      <c r="AE70" s="26">
        <f t="shared" si="43"/>
        <v>1381974714</v>
      </c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>
        <f>+'[2]MAYO 2019'!$X$1249</f>
        <v>1225728458</v>
      </c>
      <c r="AU70" s="26"/>
      <c r="AV70" s="26"/>
      <c r="AW70" s="26">
        <f>+'[2]MAYO 2019'!$AA$1249</f>
        <v>156246256</v>
      </c>
      <c r="AX70" s="26"/>
      <c r="AY70" s="26"/>
      <c r="AZ70" s="26"/>
      <c r="BA70" s="26"/>
      <c r="BB70" s="27">
        <f t="shared" si="16"/>
        <v>0.63222382608774308</v>
      </c>
      <c r="BC70" s="26">
        <f t="shared" si="51"/>
        <v>2375676847</v>
      </c>
      <c r="BD70" s="26">
        <f t="shared" si="63"/>
        <v>0</v>
      </c>
      <c r="BE70" s="26">
        <f t="shared" si="63"/>
        <v>0</v>
      </c>
      <c r="BF70" s="26">
        <f t="shared" si="63"/>
        <v>0</v>
      </c>
      <c r="BG70" s="26">
        <f t="shared" si="63"/>
        <v>0</v>
      </c>
      <c r="BH70" s="26">
        <f t="shared" si="63"/>
        <v>0</v>
      </c>
      <c r="BI70" s="26">
        <f t="shared" si="63"/>
        <v>0</v>
      </c>
      <c r="BJ70" s="26">
        <f t="shared" si="63"/>
        <v>100000000</v>
      </c>
      <c r="BK70" s="26">
        <f t="shared" si="63"/>
        <v>0</v>
      </c>
      <c r="BL70" s="26">
        <f t="shared" si="63"/>
        <v>0</v>
      </c>
      <c r="BM70" s="26">
        <f t="shared" si="63"/>
        <v>0</v>
      </c>
      <c r="BN70" s="26">
        <f t="shared" si="63"/>
        <v>0</v>
      </c>
      <c r="BO70" s="26">
        <f t="shared" si="63"/>
        <v>0</v>
      </c>
      <c r="BP70" s="26">
        <f t="shared" si="63"/>
        <v>0</v>
      </c>
      <c r="BQ70" s="26">
        <f t="shared" si="63"/>
        <v>0</v>
      </c>
      <c r="BR70" s="26">
        <f t="shared" ref="BR70:BS77" si="77">V70-AT70</f>
        <v>2231923103</v>
      </c>
      <c r="BS70" s="26">
        <f t="shared" si="77"/>
        <v>0</v>
      </c>
      <c r="BT70" s="26">
        <f t="shared" si="75"/>
        <v>0</v>
      </c>
      <c r="BU70" s="26">
        <f t="shared" si="75"/>
        <v>43753744</v>
      </c>
      <c r="BV70" s="26">
        <f t="shared" si="75"/>
        <v>0</v>
      </c>
      <c r="BW70" s="26">
        <f t="shared" si="75"/>
        <v>0</v>
      </c>
      <c r="BX70" s="26"/>
      <c r="BY70" s="26">
        <f t="shared" si="46"/>
        <v>0</v>
      </c>
      <c r="BZ70" s="27">
        <f t="shared" si="27"/>
        <v>0.10996370107558251</v>
      </c>
      <c r="CA70" s="26">
        <f t="shared" si="47"/>
        <v>413205273</v>
      </c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>
        <f>+'[2]MAYO 2019'!$H$1247-CS70</f>
        <v>373876911</v>
      </c>
      <c r="CQ70" s="26"/>
      <c r="CR70" s="26"/>
      <c r="CS70" s="26">
        <f>+'[2]MAYO 2019'!$H$1293+'[2]MAYO 2019'!$H$1301+'[2]MAYO 2019'!$H$1311+'[2]MAYO 2019'!$H$1348+'[2]MAYO 2019'!$H$1351+'[2]MAYO 2019'!$H$1358</f>
        <v>39328362</v>
      </c>
      <c r="CT70" s="26"/>
      <c r="CU70" s="26"/>
      <c r="CV70" s="26"/>
      <c r="CW70" s="26"/>
      <c r="CX70" s="27">
        <f t="shared" si="7"/>
        <v>0.89003629892441749</v>
      </c>
      <c r="CY70" s="26">
        <f t="shared" si="52"/>
        <v>3344446288</v>
      </c>
      <c r="CZ70" s="26">
        <f t="shared" si="64"/>
        <v>0</v>
      </c>
      <c r="DA70" s="26">
        <f t="shared" si="64"/>
        <v>0</v>
      </c>
      <c r="DB70" s="26">
        <f t="shared" si="64"/>
        <v>0</v>
      </c>
      <c r="DC70" s="26">
        <f t="shared" si="64"/>
        <v>0</v>
      </c>
      <c r="DD70" s="26">
        <f t="shared" si="64"/>
        <v>0</v>
      </c>
      <c r="DE70" s="26">
        <f t="shared" si="64"/>
        <v>0</v>
      </c>
      <c r="DF70" s="26">
        <f t="shared" si="64"/>
        <v>100000000</v>
      </c>
      <c r="DG70" s="26">
        <f t="shared" si="64"/>
        <v>0</v>
      </c>
      <c r="DH70" s="26">
        <f t="shared" si="64"/>
        <v>0</v>
      </c>
      <c r="DI70" s="26">
        <f t="shared" si="64"/>
        <v>0</v>
      </c>
      <c r="DJ70" s="26">
        <f t="shared" si="64"/>
        <v>0</v>
      </c>
      <c r="DK70" s="26">
        <f t="shared" si="64"/>
        <v>0</v>
      </c>
      <c r="DL70" s="26">
        <f t="shared" si="64"/>
        <v>0</v>
      </c>
      <c r="DM70" s="26">
        <f t="shared" si="64"/>
        <v>0</v>
      </c>
      <c r="DN70" s="26">
        <f t="shared" ref="DN70:DO77" si="78">V70-CP70</f>
        <v>3083774650</v>
      </c>
      <c r="DO70" s="26">
        <f t="shared" si="78"/>
        <v>0</v>
      </c>
      <c r="DP70" s="26">
        <f t="shared" si="76"/>
        <v>0</v>
      </c>
      <c r="DQ70" s="26">
        <f t="shared" si="76"/>
        <v>160671638</v>
      </c>
      <c r="DR70" s="26">
        <f t="shared" si="76"/>
        <v>0</v>
      </c>
      <c r="DS70" s="26">
        <f t="shared" si="76"/>
        <v>0</v>
      </c>
      <c r="DT70" s="26"/>
      <c r="DU70" s="26">
        <f t="shared" si="50"/>
        <v>0</v>
      </c>
      <c r="DW70" s="31">
        <f t="shared" si="41"/>
        <v>3757651561</v>
      </c>
      <c r="DX70" s="31">
        <f t="shared" si="42"/>
        <v>3757651561</v>
      </c>
      <c r="DY70" s="31">
        <f t="shared" si="13"/>
        <v>3757651561</v>
      </c>
    </row>
    <row r="71" spans="1:131" ht="43.2" customHeight="1" x14ac:dyDescent="0.3">
      <c r="A71" s="57"/>
      <c r="B71" s="185" t="s">
        <v>210</v>
      </c>
      <c r="C71" s="23" t="s">
        <v>211</v>
      </c>
      <c r="D71" s="33" t="s">
        <v>212</v>
      </c>
      <c r="E71" s="48">
        <v>410</v>
      </c>
      <c r="F71" s="25" t="s">
        <v>134</v>
      </c>
      <c r="G71" s="26">
        <f t="shared" si="74"/>
        <v>15000000</v>
      </c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>
        <v>15000000</v>
      </c>
      <c r="Z71" s="26"/>
      <c r="AA71" s="26"/>
      <c r="AB71" s="26"/>
      <c r="AC71" s="26"/>
      <c r="AD71" s="27">
        <f t="shared" si="32"/>
        <v>0.99949633333333332</v>
      </c>
      <c r="AE71" s="26">
        <f t="shared" si="43"/>
        <v>14992445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>
        <f>+'[1]ABRIL 2019'!$AA$1111</f>
        <v>14992445</v>
      </c>
      <c r="AX71" s="26"/>
      <c r="AY71" s="26"/>
      <c r="AZ71" s="26"/>
      <c r="BA71" s="26"/>
      <c r="BB71" s="27">
        <f t="shared" si="16"/>
        <v>5.0366666666668003E-4</v>
      </c>
      <c r="BC71" s="26">
        <f t="shared" si="51"/>
        <v>7555</v>
      </c>
      <c r="BD71" s="26">
        <f t="shared" ref="BD71:BQ77" si="79">H71-AF71</f>
        <v>0</v>
      </c>
      <c r="BE71" s="26">
        <f t="shared" si="79"/>
        <v>0</v>
      </c>
      <c r="BF71" s="26">
        <f t="shared" si="79"/>
        <v>0</v>
      </c>
      <c r="BG71" s="26">
        <f t="shared" si="79"/>
        <v>0</v>
      </c>
      <c r="BH71" s="26">
        <f t="shared" si="79"/>
        <v>0</v>
      </c>
      <c r="BI71" s="26">
        <f t="shared" si="79"/>
        <v>0</v>
      </c>
      <c r="BJ71" s="26">
        <f t="shared" si="79"/>
        <v>0</v>
      </c>
      <c r="BK71" s="26">
        <f t="shared" si="79"/>
        <v>0</v>
      </c>
      <c r="BL71" s="26">
        <f t="shared" si="79"/>
        <v>0</v>
      </c>
      <c r="BM71" s="26">
        <f t="shared" si="79"/>
        <v>0</v>
      </c>
      <c r="BN71" s="26">
        <f t="shared" si="79"/>
        <v>0</v>
      </c>
      <c r="BO71" s="26">
        <f t="shared" si="79"/>
        <v>0</v>
      </c>
      <c r="BP71" s="26">
        <f t="shared" si="79"/>
        <v>0</v>
      </c>
      <c r="BQ71" s="26">
        <f t="shared" si="79"/>
        <v>0</v>
      </c>
      <c r="BR71" s="26">
        <f t="shared" si="77"/>
        <v>0</v>
      </c>
      <c r="BS71" s="26">
        <f t="shared" si="77"/>
        <v>0</v>
      </c>
      <c r="BT71" s="26">
        <f t="shared" si="75"/>
        <v>0</v>
      </c>
      <c r="BU71" s="26">
        <f t="shared" si="75"/>
        <v>7555</v>
      </c>
      <c r="BV71" s="26">
        <f t="shared" si="75"/>
        <v>0</v>
      </c>
      <c r="BW71" s="26">
        <f t="shared" si="75"/>
        <v>0</v>
      </c>
      <c r="BX71" s="26"/>
      <c r="BY71" s="26">
        <f t="shared" si="46"/>
        <v>0</v>
      </c>
      <c r="BZ71" s="27">
        <f t="shared" si="27"/>
        <v>0.99949619999999995</v>
      </c>
      <c r="CA71" s="26">
        <f t="shared" si="47"/>
        <v>14992443</v>
      </c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>
        <f>+'[1]ABRIL 2019'!$H$1109</f>
        <v>14992443</v>
      </c>
      <c r="CT71" s="26"/>
      <c r="CU71" s="26"/>
      <c r="CV71" s="26"/>
      <c r="CW71" s="26"/>
      <c r="CX71" s="27">
        <f t="shared" si="7"/>
        <v>5.038000000000542E-4</v>
      </c>
      <c r="CY71" s="26">
        <f t="shared" si="52"/>
        <v>7557</v>
      </c>
      <c r="CZ71" s="26">
        <f t="shared" ref="CZ71:DM77" si="80">H71-CB71</f>
        <v>0</v>
      </c>
      <c r="DA71" s="26">
        <f t="shared" si="80"/>
        <v>0</v>
      </c>
      <c r="DB71" s="26">
        <f t="shared" si="80"/>
        <v>0</v>
      </c>
      <c r="DC71" s="26">
        <f t="shared" si="80"/>
        <v>0</v>
      </c>
      <c r="DD71" s="26">
        <f t="shared" si="80"/>
        <v>0</v>
      </c>
      <c r="DE71" s="26">
        <f t="shared" si="80"/>
        <v>0</v>
      </c>
      <c r="DF71" s="26">
        <f t="shared" si="80"/>
        <v>0</v>
      </c>
      <c r="DG71" s="26">
        <f t="shared" si="80"/>
        <v>0</v>
      </c>
      <c r="DH71" s="26">
        <f t="shared" si="80"/>
        <v>0</v>
      </c>
      <c r="DI71" s="26">
        <f t="shared" si="80"/>
        <v>0</v>
      </c>
      <c r="DJ71" s="26">
        <f t="shared" si="80"/>
        <v>0</v>
      </c>
      <c r="DK71" s="26">
        <f t="shared" si="80"/>
        <v>0</v>
      </c>
      <c r="DL71" s="26">
        <f t="shared" si="80"/>
        <v>0</v>
      </c>
      <c r="DM71" s="26">
        <f t="shared" si="80"/>
        <v>0</v>
      </c>
      <c r="DN71" s="26">
        <f t="shared" si="78"/>
        <v>0</v>
      </c>
      <c r="DO71" s="26">
        <f t="shared" si="78"/>
        <v>0</v>
      </c>
      <c r="DP71" s="26">
        <f t="shared" si="76"/>
        <v>0</v>
      </c>
      <c r="DQ71" s="26">
        <f t="shared" si="76"/>
        <v>7557</v>
      </c>
      <c r="DR71" s="26">
        <f t="shared" si="76"/>
        <v>0</v>
      </c>
      <c r="DS71" s="26">
        <f t="shared" si="76"/>
        <v>0</v>
      </c>
      <c r="DT71" s="26"/>
      <c r="DU71" s="26">
        <f t="shared" si="50"/>
        <v>0</v>
      </c>
      <c r="DW71" s="31">
        <f t="shared" si="41"/>
        <v>15000000</v>
      </c>
      <c r="DX71" s="31">
        <f t="shared" si="42"/>
        <v>15000000</v>
      </c>
      <c r="DY71" s="31">
        <f t="shared" si="13"/>
        <v>15000000</v>
      </c>
    </row>
    <row r="72" spans="1:131" ht="43.8" customHeight="1" x14ac:dyDescent="0.3">
      <c r="A72" s="57"/>
      <c r="B72" s="185"/>
      <c r="C72" s="23" t="s">
        <v>213</v>
      </c>
      <c r="D72" s="33" t="s">
        <v>214</v>
      </c>
      <c r="E72" s="48">
        <v>410</v>
      </c>
      <c r="F72" s="25" t="s">
        <v>134</v>
      </c>
      <c r="G72" s="26">
        <f t="shared" si="74"/>
        <v>0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7" t="e">
        <f t="shared" si="32"/>
        <v>#DIV/0!</v>
      </c>
      <c r="AE72" s="26">
        <f t="shared" si="43"/>
        <v>0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7" t="e">
        <f t="shared" si="16"/>
        <v>#DIV/0!</v>
      </c>
      <c r="BC72" s="26">
        <f t="shared" si="51"/>
        <v>0</v>
      </c>
      <c r="BD72" s="26">
        <f t="shared" si="79"/>
        <v>0</v>
      </c>
      <c r="BE72" s="26">
        <f t="shared" si="79"/>
        <v>0</v>
      </c>
      <c r="BF72" s="26">
        <f t="shared" si="79"/>
        <v>0</v>
      </c>
      <c r="BG72" s="26">
        <f t="shared" si="79"/>
        <v>0</v>
      </c>
      <c r="BH72" s="26">
        <f t="shared" si="79"/>
        <v>0</v>
      </c>
      <c r="BI72" s="26">
        <f t="shared" si="79"/>
        <v>0</v>
      </c>
      <c r="BJ72" s="26">
        <f t="shared" si="79"/>
        <v>0</v>
      </c>
      <c r="BK72" s="26">
        <f t="shared" si="79"/>
        <v>0</v>
      </c>
      <c r="BL72" s="26">
        <f t="shared" si="79"/>
        <v>0</v>
      </c>
      <c r="BM72" s="26">
        <f t="shared" si="79"/>
        <v>0</v>
      </c>
      <c r="BN72" s="26">
        <f t="shared" si="79"/>
        <v>0</v>
      </c>
      <c r="BO72" s="26">
        <f t="shared" si="79"/>
        <v>0</v>
      </c>
      <c r="BP72" s="26">
        <f t="shared" si="79"/>
        <v>0</v>
      </c>
      <c r="BQ72" s="26">
        <f t="shared" si="79"/>
        <v>0</v>
      </c>
      <c r="BR72" s="26">
        <f t="shared" si="77"/>
        <v>0</v>
      </c>
      <c r="BS72" s="26">
        <f t="shared" si="77"/>
        <v>0</v>
      </c>
      <c r="BT72" s="26">
        <f t="shared" si="75"/>
        <v>0</v>
      </c>
      <c r="BU72" s="26">
        <f t="shared" si="75"/>
        <v>0</v>
      </c>
      <c r="BV72" s="26">
        <f t="shared" si="75"/>
        <v>0</v>
      </c>
      <c r="BW72" s="26">
        <f t="shared" si="75"/>
        <v>0</v>
      </c>
      <c r="BX72" s="26"/>
      <c r="BY72" s="26">
        <f t="shared" si="46"/>
        <v>0</v>
      </c>
      <c r="BZ72" s="27" t="e">
        <f t="shared" si="27"/>
        <v>#DIV/0!</v>
      </c>
      <c r="CA72" s="26">
        <f t="shared" si="47"/>
        <v>0</v>
      </c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7" t="e">
        <f t="shared" si="7"/>
        <v>#DIV/0!</v>
      </c>
      <c r="CY72" s="26">
        <f t="shared" si="52"/>
        <v>0</v>
      </c>
      <c r="CZ72" s="26">
        <f t="shared" si="80"/>
        <v>0</v>
      </c>
      <c r="DA72" s="26">
        <f t="shared" si="80"/>
        <v>0</v>
      </c>
      <c r="DB72" s="26">
        <f t="shared" si="80"/>
        <v>0</v>
      </c>
      <c r="DC72" s="26">
        <f t="shared" si="80"/>
        <v>0</v>
      </c>
      <c r="DD72" s="26">
        <f t="shared" si="80"/>
        <v>0</v>
      </c>
      <c r="DE72" s="26">
        <f t="shared" si="80"/>
        <v>0</v>
      </c>
      <c r="DF72" s="26">
        <f t="shared" si="80"/>
        <v>0</v>
      </c>
      <c r="DG72" s="26">
        <f t="shared" si="80"/>
        <v>0</v>
      </c>
      <c r="DH72" s="26">
        <f t="shared" si="80"/>
        <v>0</v>
      </c>
      <c r="DI72" s="26">
        <f t="shared" si="80"/>
        <v>0</v>
      </c>
      <c r="DJ72" s="26">
        <f t="shared" si="80"/>
        <v>0</v>
      </c>
      <c r="DK72" s="26">
        <f t="shared" si="80"/>
        <v>0</v>
      </c>
      <c r="DL72" s="26">
        <f t="shared" si="80"/>
        <v>0</v>
      </c>
      <c r="DM72" s="26">
        <f t="shared" si="80"/>
        <v>0</v>
      </c>
      <c r="DN72" s="26">
        <f t="shared" si="78"/>
        <v>0</v>
      </c>
      <c r="DO72" s="26">
        <f t="shared" si="78"/>
        <v>0</v>
      </c>
      <c r="DP72" s="26">
        <f t="shared" si="76"/>
        <v>0</v>
      </c>
      <c r="DQ72" s="26">
        <f t="shared" si="76"/>
        <v>0</v>
      </c>
      <c r="DR72" s="26">
        <f t="shared" si="76"/>
        <v>0</v>
      </c>
      <c r="DS72" s="26">
        <f t="shared" si="76"/>
        <v>0</v>
      </c>
      <c r="DT72" s="26"/>
      <c r="DU72" s="26">
        <f t="shared" si="50"/>
        <v>0</v>
      </c>
      <c r="DW72" s="31">
        <f t="shared" si="41"/>
        <v>0</v>
      </c>
      <c r="DX72" s="31">
        <f t="shared" si="42"/>
        <v>0</v>
      </c>
      <c r="DY72" s="31">
        <f t="shared" si="13"/>
        <v>0</v>
      </c>
    </row>
    <row r="73" spans="1:131" ht="33" customHeight="1" x14ac:dyDescent="0.3">
      <c r="A73" s="162"/>
      <c r="B73" s="184" t="s">
        <v>215</v>
      </c>
      <c r="C73" s="23" t="s">
        <v>216</v>
      </c>
      <c r="D73" s="33" t="s">
        <v>217</v>
      </c>
      <c r="E73" s="48">
        <v>410</v>
      </c>
      <c r="F73" s="25" t="s">
        <v>218</v>
      </c>
      <c r="G73" s="26">
        <f t="shared" si="74"/>
        <v>127000000</v>
      </c>
      <c r="H73" s="26"/>
      <c r="I73" s="26"/>
      <c r="J73" s="26"/>
      <c r="K73" s="26"/>
      <c r="L73" s="26"/>
      <c r="M73" s="37"/>
      <c r="N73" s="26">
        <v>32000000</v>
      </c>
      <c r="O73" s="37"/>
      <c r="P73" s="37"/>
      <c r="Q73" s="26"/>
      <c r="R73" s="26">
        <f>20000000</f>
        <v>20000000</v>
      </c>
      <c r="S73" s="26"/>
      <c r="T73" s="26"/>
      <c r="U73" s="26"/>
      <c r="V73" s="26"/>
      <c r="W73" s="26"/>
      <c r="X73" s="26"/>
      <c r="Y73" s="26">
        <v>50000000</v>
      </c>
      <c r="Z73" s="26"/>
      <c r="AA73" s="26"/>
      <c r="AB73" s="26"/>
      <c r="AC73" s="26">
        <f>25000000</f>
        <v>25000000</v>
      </c>
      <c r="AD73" s="27">
        <f>+AE73/G73</f>
        <v>0.36292696850393702</v>
      </c>
      <c r="AE73" s="26">
        <f t="shared" si="43"/>
        <v>46091725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>
        <f>+'[2]MAYO 2019'!$T$1407</f>
        <v>5000000</v>
      </c>
      <c r="AQ73" s="26"/>
      <c r="AR73" s="26"/>
      <c r="AS73" s="26"/>
      <c r="AT73" s="26"/>
      <c r="AU73" s="26"/>
      <c r="AV73" s="26"/>
      <c r="AW73" s="26">
        <f>+'[4]MARZO 2019'!$AA$946</f>
        <v>41091725</v>
      </c>
      <c r="AX73" s="26"/>
      <c r="AY73" s="26"/>
      <c r="AZ73" s="26"/>
      <c r="BA73" s="26"/>
      <c r="BB73" s="27">
        <f t="shared" si="16"/>
        <v>0.63707303149606298</v>
      </c>
      <c r="BC73" s="26">
        <f t="shared" si="51"/>
        <v>80908275</v>
      </c>
      <c r="BD73" s="26">
        <f t="shared" si="79"/>
        <v>0</v>
      </c>
      <c r="BE73" s="26">
        <f t="shared" si="79"/>
        <v>0</v>
      </c>
      <c r="BF73" s="26">
        <f t="shared" si="79"/>
        <v>0</v>
      </c>
      <c r="BG73" s="26">
        <f t="shared" si="79"/>
        <v>0</v>
      </c>
      <c r="BH73" s="26">
        <f t="shared" si="79"/>
        <v>0</v>
      </c>
      <c r="BI73" s="26">
        <f t="shared" si="79"/>
        <v>0</v>
      </c>
      <c r="BJ73" s="26">
        <f t="shared" si="79"/>
        <v>32000000</v>
      </c>
      <c r="BK73" s="26">
        <f t="shared" si="79"/>
        <v>0</v>
      </c>
      <c r="BL73" s="26">
        <f t="shared" si="79"/>
        <v>0</v>
      </c>
      <c r="BM73" s="26">
        <f t="shared" si="79"/>
        <v>0</v>
      </c>
      <c r="BN73" s="26">
        <f t="shared" si="79"/>
        <v>15000000</v>
      </c>
      <c r="BO73" s="26">
        <f t="shared" si="79"/>
        <v>0</v>
      </c>
      <c r="BP73" s="26">
        <f t="shared" si="79"/>
        <v>0</v>
      </c>
      <c r="BQ73" s="26">
        <f t="shared" si="79"/>
        <v>0</v>
      </c>
      <c r="BR73" s="26">
        <f t="shared" si="77"/>
        <v>0</v>
      </c>
      <c r="BS73" s="26">
        <f t="shared" si="77"/>
        <v>0</v>
      </c>
      <c r="BT73" s="26">
        <f t="shared" si="75"/>
        <v>0</v>
      </c>
      <c r="BU73" s="26">
        <f t="shared" si="75"/>
        <v>8908275</v>
      </c>
      <c r="BV73" s="26">
        <f t="shared" si="75"/>
        <v>0</v>
      </c>
      <c r="BW73" s="26">
        <f t="shared" si="75"/>
        <v>0</v>
      </c>
      <c r="BX73" s="26"/>
      <c r="BY73" s="26">
        <f t="shared" si="46"/>
        <v>25000000</v>
      </c>
      <c r="BZ73" s="27">
        <f>+CA73/G73</f>
        <v>0.36292689763779529</v>
      </c>
      <c r="CA73" s="26">
        <f t="shared" si="47"/>
        <v>46091716</v>
      </c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>
        <f>+'[2]MAYO 2019'!$H$1412</f>
        <v>4999991</v>
      </c>
      <c r="CM73" s="26"/>
      <c r="CN73" s="26"/>
      <c r="CO73" s="26"/>
      <c r="CP73" s="26"/>
      <c r="CQ73" s="26"/>
      <c r="CR73" s="26"/>
      <c r="CS73" s="26">
        <f>+'[1]ABRIL 2019'!$H$1133</f>
        <v>41091725</v>
      </c>
      <c r="CT73" s="26"/>
      <c r="CU73" s="26"/>
      <c r="CV73" s="26"/>
      <c r="CW73" s="26"/>
      <c r="CX73" s="27">
        <f t="shared" si="7"/>
        <v>0.63707310236220471</v>
      </c>
      <c r="CY73" s="26">
        <f t="shared" si="52"/>
        <v>80908284</v>
      </c>
      <c r="CZ73" s="26">
        <f t="shared" si="80"/>
        <v>0</v>
      </c>
      <c r="DA73" s="26">
        <f t="shared" si="80"/>
        <v>0</v>
      </c>
      <c r="DB73" s="26">
        <f t="shared" si="80"/>
        <v>0</v>
      </c>
      <c r="DC73" s="26">
        <f t="shared" si="80"/>
        <v>0</v>
      </c>
      <c r="DD73" s="26">
        <f t="shared" si="80"/>
        <v>0</v>
      </c>
      <c r="DE73" s="26">
        <f t="shared" si="80"/>
        <v>0</v>
      </c>
      <c r="DF73" s="26">
        <f t="shared" si="80"/>
        <v>32000000</v>
      </c>
      <c r="DG73" s="26">
        <f t="shared" si="80"/>
        <v>0</v>
      </c>
      <c r="DH73" s="26">
        <f t="shared" si="80"/>
        <v>0</v>
      </c>
      <c r="DI73" s="26">
        <f t="shared" si="80"/>
        <v>0</v>
      </c>
      <c r="DJ73" s="26">
        <f t="shared" si="80"/>
        <v>15000009</v>
      </c>
      <c r="DK73" s="26">
        <f t="shared" si="80"/>
        <v>0</v>
      </c>
      <c r="DL73" s="26">
        <f t="shared" si="80"/>
        <v>0</v>
      </c>
      <c r="DM73" s="26">
        <f t="shared" si="80"/>
        <v>0</v>
      </c>
      <c r="DN73" s="26">
        <f t="shared" si="78"/>
        <v>0</v>
      </c>
      <c r="DO73" s="26">
        <f t="shared" si="78"/>
        <v>0</v>
      </c>
      <c r="DP73" s="26">
        <f t="shared" si="76"/>
        <v>0</v>
      </c>
      <c r="DQ73" s="26">
        <f t="shared" si="76"/>
        <v>8908275</v>
      </c>
      <c r="DR73" s="26">
        <f t="shared" si="76"/>
        <v>0</v>
      </c>
      <c r="DS73" s="26">
        <f t="shared" si="76"/>
        <v>0</v>
      </c>
      <c r="DT73" s="26"/>
      <c r="DU73" s="26">
        <f t="shared" si="50"/>
        <v>25000000</v>
      </c>
      <c r="DV73" s="46"/>
      <c r="DW73" s="31">
        <f>+G73</f>
        <v>127000000</v>
      </c>
      <c r="DX73" s="31">
        <f t="shared" si="42"/>
        <v>127000000</v>
      </c>
      <c r="DY73" s="31">
        <f t="shared" si="13"/>
        <v>127000000</v>
      </c>
    </row>
    <row r="74" spans="1:131" ht="43.8" customHeight="1" x14ac:dyDescent="0.3">
      <c r="A74" s="162"/>
      <c r="B74" s="184"/>
      <c r="C74" s="23" t="s">
        <v>219</v>
      </c>
      <c r="D74" s="33" t="s">
        <v>220</v>
      </c>
      <c r="E74" s="48">
        <v>410</v>
      </c>
      <c r="F74" s="25" t="s">
        <v>134</v>
      </c>
      <c r="G74" s="26">
        <f t="shared" si="74"/>
        <v>10000000</v>
      </c>
      <c r="H74" s="26"/>
      <c r="I74" s="26"/>
      <c r="J74" s="26"/>
      <c r="K74" s="26"/>
      <c r="L74" s="26"/>
      <c r="M74" s="37"/>
      <c r="N74" s="26"/>
      <c r="O74" s="37"/>
      <c r="P74" s="37"/>
      <c r="Q74" s="26"/>
      <c r="R74" s="26"/>
      <c r="S74" s="26"/>
      <c r="T74" s="26"/>
      <c r="U74" s="26"/>
      <c r="V74" s="26"/>
      <c r="W74" s="26"/>
      <c r="X74" s="26"/>
      <c r="Y74" s="26">
        <v>10000000</v>
      </c>
      <c r="Z74" s="26"/>
      <c r="AA74" s="26"/>
      <c r="AB74" s="26"/>
      <c r="AC74" s="26"/>
      <c r="AD74" s="27">
        <f>+AE74/G74</f>
        <v>0</v>
      </c>
      <c r="AE74" s="26">
        <f t="shared" si="43"/>
        <v>0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7">
        <f t="shared" si="16"/>
        <v>1</v>
      </c>
      <c r="BC74" s="26">
        <f t="shared" si="51"/>
        <v>10000000</v>
      </c>
      <c r="BD74" s="26">
        <f t="shared" si="79"/>
        <v>0</v>
      </c>
      <c r="BE74" s="26">
        <f t="shared" si="79"/>
        <v>0</v>
      </c>
      <c r="BF74" s="26">
        <f t="shared" si="79"/>
        <v>0</v>
      </c>
      <c r="BG74" s="26">
        <f t="shared" si="79"/>
        <v>0</v>
      </c>
      <c r="BH74" s="26">
        <f t="shared" si="79"/>
        <v>0</v>
      </c>
      <c r="BI74" s="26">
        <f t="shared" si="79"/>
        <v>0</v>
      </c>
      <c r="BJ74" s="26">
        <f t="shared" si="79"/>
        <v>0</v>
      </c>
      <c r="BK74" s="26">
        <f t="shared" si="79"/>
        <v>0</v>
      </c>
      <c r="BL74" s="26">
        <f t="shared" si="79"/>
        <v>0</v>
      </c>
      <c r="BM74" s="26">
        <f t="shared" si="79"/>
        <v>0</v>
      </c>
      <c r="BN74" s="26">
        <f t="shared" si="79"/>
        <v>0</v>
      </c>
      <c r="BO74" s="26">
        <f t="shared" si="79"/>
        <v>0</v>
      </c>
      <c r="BP74" s="26">
        <f t="shared" si="79"/>
        <v>0</v>
      </c>
      <c r="BQ74" s="26">
        <f t="shared" si="79"/>
        <v>0</v>
      </c>
      <c r="BR74" s="26">
        <f t="shared" si="77"/>
        <v>0</v>
      </c>
      <c r="BS74" s="26">
        <f t="shared" si="77"/>
        <v>0</v>
      </c>
      <c r="BT74" s="26">
        <f t="shared" si="75"/>
        <v>0</v>
      </c>
      <c r="BU74" s="26">
        <f t="shared" si="75"/>
        <v>10000000</v>
      </c>
      <c r="BV74" s="26">
        <f t="shared" si="75"/>
        <v>0</v>
      </c>
      <c r="BW74" s="26">
        <f t="shared" si="75"/>
        <v>0</v>
      </c>
      <c r="BX74" s="26"/>
      <c r="BY74" s="26">
        <f t="shared" si="46"/>
        <v>0</v>
      </c>
      <c r="BZ74" s="27">
        <f>+CA74/G74</f>
        <v>0</v>
      </c>
      <c r="CA74" s="26">
        <f t="shared" si="47"/>
        <v>0</v>
      </c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7">
        <f t="shared" si="7"/>
        <v>1</v>
      </c>
      <c r="CY74" s="26">
        <f t="shared" si="52"/>
        <v>10000000</v>
      </c>
      <c r="CZ74" s="26">
        <f t="shared" si="80"/>
        <v>0</v>
      </c>
      <c r="DA74" s="26">
        <f t="shared" si="80"/>
        <v>0</v>
      </c>
      <c r="DB74" s="26">
        <f t="shared" si="80"/>
        <v>0</v>
      </c>
      <c r="DC74" s="26">
        <f t="shared" si="80"/>
        <v>0</v>
      </c>
      <c r="DD74" s="26">
        <f t="shared" si="80"/>
        <v>0</v>
      </c>
      <c r="DE74" s="26">
        <f t="shared" si="80"/>
        <v>0</v>
      </c>
      <c r="DF74" s="26">
        <f t="shared" si="80"/>
        <v>0</v>
      </c>
      <c r="DG74" s="26">
        <f t="shared" si="80"/>
        <v>0</v>
      </c>
      <c r="DH74" s="26">
        <f t="shared" si="80"/>
        <v>0</v>
      </c>
      <c r="DI74" s="26">
        <f t="shared" si="80"/>
        <v>0</v>
      </c>
      <c r="DJ74" s="26">
        <f t="shared" si="80"/>
        <v>0</v>
      </c>
      <c r="DK74" s="26">
        <f t="shared" si="80"/>
        <v>0</v>
      </c>
      <c r="DL74" s="26">
        <f t="shared" si="80"/>
        <v>0</v>
      </c>
      <c r="DM74" s="26">
        <f t="shared" si="80"/>
        <v>0</v>
      </c>
      <c r="DN74" s="26">
        <f t="shared" si="78"/>
        <v>0</v>
      </c>
      <c r="DO74" s="26">
        <f t="shared" si="78"/>
        <v>0</v>
      </c>
      <c r="DP74" s="26">
        <f t="shared" si="76"/>
        <v>0</v>
      </c>
      <c r="DQ74" s="26">
        <f t="shared" si="76"/>
        <v>10000000</v>
      </c>
      <c r="DR74" s="26">
        <f t="shared" si="76"/>
        <v>0</v>
      </c>
      <c r="DS74" s="26">
        <f t="shared" si="76"/>
        <v>0</v>
      </c>
      <c r="DT74" s="26"/>
      <c r="DU74" s="26">
        <f t="shared" si="50"/>
        <v>0</v>
      </c>
      <c r="DV74" s="46"/>
      <c r="DW74" s="31">
        <f>+G74</f>
        <v>10000000</v>
      </c>
      <c r="DX74" s="31">
        <f t="shared" si="42"/>
        <v>10000000</v>
      </c>
      <c r="DY74" s="31">
        <f t="shared" si="13"/>
        <v>10000000</v>
      </c>
    </row>
    <row r="75" spans="1:131" ht="45" customHeight="1" x14ac:dyDescent="0.3">
      <c r="A75" s="162"/>
      <c r="B75" s="53" t="s">
        <v>221</v>
      </c>
      <c r="C75" s="23" t="s">
        <v>222</v>
      </c>
      <c r="D75" s="33" t="s">
        <v>223</v>
      </c>
      <c r="E75" s="48">
        <v>410</v>
      </c>
      <c r="F75" s="25" t="s">
        <v>224</v>
      </c>
      <c r="G75" s="26">
        <f t="shared" si="74"/>
        <v>134982598</v>
      </c>
      <c r="H75" s="26"/>
      <c r="I75" s="26"/>
      <c r="J75" s="26"/>
      <c r="K75" s="26"/>
      <c r="L75" s="26"/>
      <c r="M75" s="37"/>
      <c r="N75" s="26">
        <v>50000000</v>
      </c>
      <c r="O75" s="37"/>
      <c r="P75" s="37"/>
      <c r="Q75" s="26"/>
      <c r="R75" s="26"/>
      <c r="S75" s="26"/>
      <c r="T75" s="26"/>
      <c r="U75" s="26"/>
      <c r="V75" s="26"/>
      <c r="W75" s="26"/>
      <c r="X75" s="26"/>
      <c r="Y75" s="26">
        <v>30000000</v>
      </c>
      <c r="Z75" s="26"/>
      <c r="AA75" s="26"/>
      <c r="AB75" s="26"/>
      <c r="AC75" s="26">
        <f>50982598+4000000</f>
        <v>54982598</v>
      </c>
      <c r="AD75" s="27">
        <f t="shared" ref="AD75:AD93" si="81">+AE75/G75</f>
        <v>0.59363950751636885</v>
      </c>
      <c r="AE75" s="26">
        <f t="shared" si="43"/>
        <v>80131003</v>
      </c>
      <c r="AF75" s="26"/>
      <c r="AG75" s="26"/>
      <c r="AH75" s="26"/>
      <c r="AI75" s="26"/>
      <c r="AJ75" s="26"/>
      <c r="AK75" s="26"/>
      <c r="AL75" s="26">
        <f>+'[2]MAYO 2019'!$P$1431</f>
        <v>21964555</v>
      </c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>
        <f>+'[3]FEBRERO 2019'!$AA$807</f>
        <v>26860683</v>
      </c>
      <c r="AX75" s="26"/>
      <c r="AY75" s="26"/>
      <c r="AZ75" s="26"/>
      <c r="BA75" s="26">
        <f>+'[1]ABRIL 2019'!$AF$1157</f>
        <v>31305765</v>
      </c>
      <c r="BB75" s="27">
        <f t="shared" si="16"/>
        <v>0.40636049248363115</v>
      </c>
      <c r="BC75" s="26">
        <f t="shared" si="51"/>
        <v>54851595</v>
      </c>
      <c r="BD75" s="26">
        <f t="shared" si="79"/>
        <v>0</v>
      </c>
      <c r="BE75" s="26">
        <f t="shared" si="79"/>
        <v>0</v>
      </c>
      <c r="BF75" s="26">
        <f t="shared" si="79"/>
        <v>0</v>
      </c>
      <c r="BG75" s="26">
        <f t="shared" si="79"/>
        <v>0</v>
      </c>
      <c r="BH75" s="26">
        <f t="shared" si="79"/>
        <v>0</v>
      </c>
      <c r="BI75" s="26">
        <f t="shared" si="79"/>
        <v>0</v>
      </c>
      <c r="BJ75" s="26">
        <f t="shared" si="79"/>
        <v>28035445</v>
      </c>
      <c r="BK75" s="26">
        <f t="shared" si="79"/>
        <v>0</v>
      </c>
      <c r="BL75" s="26">
        <f t="shared" si="79"/>
        <v>0</v>
      </c>
      <c r="BM75" s="26">
        <f t="shared" si="79"/>
        <v>0</v>
      </c>
      <c r="BN75" s="26">
        <f t="shared" si="79"/>
        <v>0</v>
      </c>
      <c r="BO75" s="26">
        <f t="shared" si="79"/>
        <v>0</v>
      </c>
      <c r="BP75" s="26">
        <f t="shared" si="79"/>
        <v>0</v>
      </c>
      <c r="BQ75" s="26">
        <f t="shared" si="79"/>
        <v>0</v>
      </c>
      <c r="BR75" s="26">
        <f t="shared" si="77"/>
        <v>0</v>
      </c>
      <c r="BS75" s="26">
        <f t="shared" si="77"/>
        <v>0</v>
      </c>
      <c r="BT75" s="26">
        <f t="shared" si="75"/>
        <v>0</v>
      </c>
      <c r="BU75" s="26">
        <f t="shared" si="75"/>
        <v>3139317</v>
      </c>
      <c r="BV75" s="26">
        <f t="shared" si="75"/>
        <v>0</v>
      </c>
      <c r="BW75" s="26">
        <f t="shared" si="75"/>
        <v>0</v>
      </c>
      <c r="BX75" s="26"/>
      <c r="BY75" s="26">
        <f t="shared" si="46"/>
        <v>23676833</v>
      </c>
      <c r="BZ75" s="27">
        <f t="shared" ref="BZ75:BZ93" si="82">+CA75/G75</f>
        <v>0.52330926390970778</v>
      </c>
      <c r="CA75" s="26">
        <f>SUM(CB75:CW75)</f>
        <v>70637644</v>
      </c>
      <c r="CB75" s="26"/>
      <c r="CC75" s="26"/>
      <c r="CD75" s="26"/>
      <c r="CE75" s="26"/>
      <c r="CF75" s="26"/>
      <c r="CG75" s="26"/>
      <c r="CH75" s="26">
        <f>+'[2]MAYO 2019'!$H$1448+'[2]MAYO 2019'!$H$1449+'[2]MAYO 2019'!$H$1452+'[2]MAYO 2019'!$H$1454+'[2]MAYO 2019'!$H$1455+'[2]MAYO 2019'!$H$1456+'[2]MAYO 2019'!$H$1457+'[2]MAYO 2019'!$H$1458+'[2]MAYO 2019'!$H$1461</f>
        <v>19205375</v>
      </c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>
        <f>+'[2]MAYO 2019'!$H$1445+'[2]MAYO 2019'!$H$1441+'[2]MAYO 2019'!$H$1439+'[2]MAYO 2019'!$H$1436</f>
        <v>26787683</v>
      </c>
      <c r="CT75" s="26"/>
      <c r="CU75" s="26"/>
      <c r="CV75" s="26"/>
      <c r="CW75" s="26">
        <f>+'[2]MAYO 2019'!$H$1432+'[2]MAYO 2019'!$H$1434+'[2]MAYO 2019'!$H$1450</f>
        <v>24644586</v>
      </c>
      <c r="CX75" s="27">
        <f t="shared" si="7"/>
        <v>0.47669073609029222</v>
      </c>
      <c r="CY75" s="26">
        <f t="shared" si="52"/>
        <v>64344954</v>
      </c>
      <c r="CZ75" s="26">
        <f t="shared" si="80"/>
        <v>0</v>
      </c>
      <c r="DA75" s="26">
        <f t="shared" si="80"/>
        <v>0</v>
      </c>
      <c r="DB75" s="26">
        <f t="shared" si="80"/>
        <v>0</v>
      </c>
      <c r="DC75" s="26">
        <f t="shared" si="80"/>
        <v>0</v>
      </c>
      <c r="DD75" s="26">
        <f t="shared" si="80"/>
        <v>0</v>
      </c>
      <c r="DE75" s="26">
        <f t="shared" si="80"/>
        <v>0</v>
      </c>
      <c r="DF75" s="26">
        <f t="shared" si="80"/>
        <v>30794625</v>
      </c>
      <c r="DG75" s="26">
        <f t="shared" si="80"/>
        <v>0</v>
      </c>
      <c r="DH75" s="26">
        <f t="shared" si="80"/>
        <v>0</v>
      </c>
      <c r="DI75" s="26">
        <f t="shared" si="80"/>
        <v>0</v>
      </c>
      <c r="DJ75" s="26">
        <f t="shared" si="80"/>
        <v>0</v>
      </c>
      <c r="DK75" s="26">
        <f t="shared" si="80"/>
        <v>0</v>
      </c>
      <c r="DL75" s="26">
        <f t="shared" si="80"/>
        <v>0</v>
      </c>
      <c r="DM75" s="26">
        <f t="shared" si="80"/>
        <v>0</v>
      </c>
      <c r="DN75" s="26">
        <f t="shared" si="78"/>
        <v>0</v>
      </c>
      <c r="DO75" s="26">
        <f t="shared" si="78"/>
        <v>0</v>
      </c>
      <c r="DP75" s="26">
        <f t="shared" si="76"/>
        <v>0</v>
      </c>
      <c r="DQ75" s="26">
        <f t="shared" si="76"/>
        <v>3212317</v>
      </c>
      <c r="DR75" s="26">
        <f t="shared" si="76"/>
        <v>0</v>
      </c>
      <c r="DS75" s="26">
        <f t="shared" si="76"/>
        <v>0</v>
      </c>
      <c r="DT75" s="26"/>
      <c r="DU75" s="26">
        <f t="shared" si="50"/>
        <v>30338012</v>
      </c>
      <c r="DV75" s="46"/>
      <c r="DW75" s="31">
        <f t="shared" ref="DW75:DW93" si="83">+G75</f>
        <v>134982598</v>
      </c>
      <c r="DX75" s="31">
        <f t="shared" si="42"/>
        <v>134982598</v>
      </c>
      <c r="DY75" s="31">
        <f t="shared" si="13"/>
        <v>134982598</v>
      </c>
    </row>
    <row r="76" spans="1:131" ht="28.8" customHeight="1" x14ac:dyDescent="0.3">
      <c r="A76" s="162"/>
      <c r="B76" s="53"/>
      <c r="C76" s="23" t="s">
        <v>225</v>
      </c>
      <c r="D76" s="33" t="s">
        <v>226</v>
      </c>
      <c r="E76" s="48">
        <v>410</v>
      </c>
      <c r="F76" s="25" t="s">
        <v>227</v>
      </c>
      <c r="G76" s="26">
        <f t="shared" si="74"/>
        <v>85000000</v>
      </c>
      <c r="H76" s="26"/>
      <c r="I76" s="26"/>
      <c r="J76" s="26"/>
      <c r="K76" s="26"/>
      <c r="L76" s="26"/>
      <c r="M76" s="37"/>
      <c r="N76" s="26">
        <v>50000000</v>
      </c>
      <c r="O76" s="37"/>
      <c r="P76" s="37"/>
      <c r="Q76" s="26"/>
      <c r="R76" s="26"/>
      <c r="S76" s="26"/>
      <c r="T76" s="26"/>
      <c r="U76" s="26"/>
      <c r="V76" s="26"/>
      <c r="W76" s="26"/>
      <c r="X76" s="26"/>
      <c r="Y76" s="26">
        <v>30000000</v>
      </c>
      <c r="Z76" s="26"/>
      <c r="AA76" s="26"/>
      <c r="AB76" s="26"/>
      <c r="AC76" s="26">
        <f>5000000</f>
        <v>5000000</v>
      </c>
      <c r="AD76" s="27">
        <f t="shared" si="81"/>
        <v>6.7063764705882351E-3</v>
      </c>
      <c r="AE76" s="26">
        <f t="shared" si="43"/>
        <v>570042</v>
      </c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>
        <f>+'[1]ABRIL 2019'!$AF$1191</f>
        <v>570042</v>
      </c>
      <c r="BB76" s="27">
        <f t="shared" si="16"/>
        <v>0.99329362352941175</v>
      </c>
      <c r="BC76" s="26">
        <f t="shared" si="51"/>
        <v>84429958</v>
      </c>
      <c r="BD76" s="26">
        <f t="shared" si="79"/>
        <v>0</v>
      </c>
      <c r="BE76" s="26">
        <f t="shared" si="79"/>
        <v>0</v>
      </c>
      <c r="BF76" s="26">
        <f t="shared" si="79"/>
        <v>0</v>
      </c>
      <c r="BG76" s="26">
        <f t="shared" si="79"/>
        <v>0</v>
      </c>
      <c r="BH76" s="26">
        <f t="shared" si="79"/>
        <v>0</v>
      </c>
      <c r="BI76" s="26">
        <f t="shared" si="79"/>
        <v>0</v>
      </c>
      <c r="BJ76" s="26">
        <f t="shared" si="79"/>
        <v>50000000</v>
      </c>
      <c r="BK76" s="26">
        <f t="shared" si="79"/>
        <v>0</v>
      </c>
      <c r="BL76" s="26">
        <f t="shared" si="79"/>
        <v>0</v>
      </c>
      <c r="BM76" s="26">
        <f t="shared" si="79"/>
        <v>0</v>
      </c>
      <c r="BN76" s="26">
        <f t="shared" si="79"/>
        <v>0</v>
      </c>
      <c r="BO76" s="26">
        <f t="shared" si="79"/>
        <v>0</v>
      </c>
      <c r="BP76" s="26">
        <f t="shared" si="79"/>
        <v>0</v>
      </c>
      <c r="BQ76" s="26">
        <f t="shared" si="79"/>
        <v>0</v>
      </c>
      <c r="BR76" s="26">
        <f t="shared" si="77"/>
        <v>0</v>
      </c>
      <c r="BS76" s="26">
        <f t="shared" si="77"/>
        <v>0</v>
      </c>
      <c r="BT76" s="26">
        <f t="shared" si="75"/>
        <v>0</v>
      </c>
      <c r="BU76" s="26">
        <f t="shared" si="75"/>
        <v>30000000</v>
      </c>
      <c r="BV76" s="26">
        <f t="shared" si="75"/>
        <v>0</v>
      </c>
      <c r="BW76" s="26">
        <f t="shared" si="75"/>
        <v>0</v>
      </c>
      <c r="BX76" s="26"/>
      <c r="BY76" s="26">
        <f t="shared" si="46"/>
        <v>4429958</v>
      </c>
      <c r="BZ76" s="27">
        <f t="shared" si="82"/>
        <v>6.7063764705882351E-3</v>
      </c>
      <c r="CA76" s="26">
        <f>SUM(CB76:CW76)</f>
        <v>570042</v>
      </c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>
        <f>+'[1]ABRIL 2019'!$AF$1191</f>
        <v>570042</v>
      </c>
      <c r="CX76" s="27">
        <f t="shared" si="7"/>
        <v>0.99329362352941175</v>
      </c>
      <c r="CY76" s="26">
        <f t="shared" si="52"/>
        <v>84429958</v>
      </c>
      <c r="CZ76" s="26">
        <f t="shared" si="80"/>
        <v>0</v>
      </c>
      <c r="DA76" s="26">
        <f t="shared" si="80"/>
        <v>0</v>
      </c>
      <c r="DB76" s="26">
        <f t="shared" si="80"/>
        <v>0</v>
      </c>
      <c r="DC76" s="26">
        <f t="shared" si="80"/>
        <v>0</v>
      </c>
      <c r="DD76" s="26">
        <f t="shared" si="80"/>
        <v>0</v>
      </c>
      <c r="DE76" s="26">
        <f t="shared" si="80"/>
        <v>0</v>
      </c>
      <c r="DF76" s="26">
        <f t="shared" si="80"/>
        <v>50000000</v>
      </c>
      <c r="DG76" s="26">
        <f t="shared" si="80"/>
        <v>0</v>
      </c>
      <c r="DH76" s="26">
        <f t="shared" si="80"/>
        <v>0</v>
      </c>
      <c r="DI76" s="26">
        <f t="shared" si="80"/>
        <v>0</v>
      </c>
      <c r="DJ76" s="26">
        <f t="shared" si="80"/>
        <v>0</v>
      </c>
      <c r="DK76" s="26">
        <f t="shared" si="80"/>
        <v>0</v>
      </c>
      <c r="DL76" s="26">
        <f t="shared" si="80"/>
        <v>0</v>
      </c>
      <c r="DM76" s="26">
        <f t="shared" si="80"/>
        <v>0</v>
      </c>
      <c r="DN76" s="26">
        <f t="shared" si="78"/>
        <v>0</v>
      </c>
      <c r="DO76" s="26">
        <f t="shared" si="78"/>
        <v>0</v>
      </c>
      <c r="DP76" s="26">
        <f t="shared" si="76"/>
        <v>0</v>
      </c>
      <c r="DQ76" s="26">
        <f t="shared" si="76"/>
        <v>30000000</v>
      </c>
      <c r="DR76" s="26">
        <f t="shared" si="76"/>
        <v>0</v>
      </c>
      <c r="DS76" s="26">
        <f t="shared" si="76"/>
        <v>0</v>
      </c>
      <c r="DT76" s="26"/>
      <c r="DU76" s="26">
        <f t="shared" si="50"/>
        <v>4429958</v>
      </c>
      <c r="DV76" s="46"/>
      <c r="DW76" s="31">
        <f t="shared" si="83"/>
        <v>85000000</v>
      </c>
      <c r="DX76" s="31">
        <f t="shared" si="42"/>
        <v>85000000</v>
      </c>
      <c r="DY76" s="31">
        <f t="shared" si="13"/>
        <v>85000000</v>
      </c>
    </row>
    <row r="77" spans="1:131" ht="45" customHeight="1" x14ac:dyDescent="0.3">
      <c r="A77" s="162"/>
      <c r="B77" s="53"/>
      <c r="C77" s="23" t="s">
        <v>228</v>
      </c>
      <c r="D77" s="33" t="s">
        <v>229</v>
      </c>
      <c r="E77" s="48">
        <v>410</v>
      </c>
      <c r="F77" s="25" t="s">
        <v>227</v>
      </c>
      <c r="G77" s="26">
        <f t="shared" si="74"/>
        <v>128423391</v>
      </c>
      <c r="H77" s="26"/>
      <c r="I77" s="26"/>
      <c r="J77" s="26"/>
      <c r="K77" s="26"/>
      <c r="L77" s="26"/>
      <c r="M77" s="37"/>
      <c r="N77" s="26">
        <v>50000000</v>
      </c>
      <c r="O77" s="37"/>
      <c r="P77" s="37"/>
      <c r="Q77" s="26"/>
      <c r="R77" s="26"/>
      <c r="S77" s="26"/>
      <c r="T77" s="26"/>
      <c r="U77" s="26"/>
      <c r="V77" s="26"/>
      <c r="W77" s="26"/>
      <c r="X77" s="26"/>
      <c r="Y77" s="26">
        <v>70423391</v>
      </c>
      <c r="Z77" s="26"/>
      <c r="AA77" s="26"/>
      <c r="AB77" s="26"/>
      <c r="AC77" s="26">
        <f>8000000</f>
        <v>8000000</v>
      </c>
      <c r="AD77" s="27">
        <f t="shared" si="81"/>
        <v>0.47761159024371191</v>
      </c>
      <c r="AE77" s="26">
        <f t="shared" si="43"/>
        <v>61336500</v>
      </c>
      <c r="AF77" s="26"/>
      <c r="AG77" s="26"/>
      <c r="AH77" s="26"/>
      <c r="AI77" s="26"/>
      <c r="AJ77" s="26"/>
      <c r="AK77" s="26"/>
      <c r="AL77" s="26">
        <f>+'[2]MAYO 2019'!$P$1475</f>
        <v>840000</v>
      </c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>
        <f>+'[1]ABRIL 2019'!$AA$1198</f>
        <v>60496500</v>
      </c>
      <c r="AX77" s="26"/>
      <c r="AY77" s="26"/>
      <c r="AZ77" s="26"/>
      <c r="BA77" s="26"/>
      <c r="BB77" s="27">
        <f t="shared" si="16"/>
        <v>0.52238840975628809</v>
      </c>
      <c r="BC77" s="26">
        <f t="shared" si="51"/>
        <v>67086891</v>
      </c>
      <c r="BD77" s="26">
        <f t="shared" si="79"/>
        <v>0</v>
      </c>
      <c r="BE77" s="26">
        <f t="shared" si="79"/>
        <v>0</v>
      </c>
      <c r="BF77" s="26">
        <f t="shared" si="79"/>
        <v>0</v>
      </c>
      <c r="BG77" s="26">
        <f t="shared" si="79"/>
        <v>0</v>
      </c>
      <c r="BH77" s="26">
        <f t="shared" si="79"/>
        <v>0</v>
      </c>
      <c r="BI77" s="26">
        <f t="shared" si="79"/>
        <v>0</v>
      </c>
      <c r="BJ77" s="26">
        <f t="shared" si="79"/>
        <v>49160000</v>
      </c>
      <c r="BK77" s="26">
        <f t="shared" si="79"/>
        <v>0</v>
      </c>
      <c r="BL77" s="26">
        <f t="shared" si="79"/>
        <v>0</v>
      </c>
      <c r="BM77" s="26">
        <f t="shared" si="79"/>
        <v>0</v>
      </c>
      <c r="BN77" s="26">
        <f t="shared" si="79"/>
        <v>0</v>
      </c>
      <c r="BO77" s="26">
        <f t="shared" si="79"/>
        <v>0</v>
      </c>
      <c r="BP77" s="26">
        <f t="shared" si="79"/>
        <v>0</v>
      </c>
      <c r="BQ77" s="26">
        <f t="shared" si="79"/>
        <v>0</v>
      </c>
      <c r="BR77" s="26">
        <f t="shared" si="77"/>
        <v>0</v>
      </c>
      <c r="BS77" s="26">
        <f t="shared" si="77"/>
        <v>0</v>
      </c>
      <c r="BT77" s="26">
        <f t="shared" si="75"/>
        <v>0</v>
      </c>
      <c r="BU77" s="26">
        <f t="shared" si="75"/>
        <v>9926891</v>
      </c>
      <c r="BV77" s="26">
        <f t="shared" si="75"/>
        <v>0</v>
      </c>
      <c r="BW77" s="26">
        <f t="shared" si="75"/>
        <v>0</v>
      </c>
      <c r="BX77" s="26"/>
      <c r="BY77" s="26">
        <f t="shared" si="46"/>
        <v>8000000</v>
      </c>
      <c r="BZ77" s="27">
        <f t="shared" si="82"/>
        <v>0.47509387912051004</v>
      </c>
      <c r="CA77" s="26">
        <f>SUM(CB77:CW77)</f>
        <v>61013167</v>
      </c>
      <c r="CB77" s="26"/>
      <c r="CC77" s="26"/>
      <c r="CD77" s="26"/>
      <c r="CE77" s="26"/>
      <c r="CF77" s="26"/>
      <c r="CG77" s="26"/>
      <c r="CH77" s="26">
        <f>+'[2]MAYO 2019'!$H$1490+'[2]MAYO 2019'!$H$1491</f>
        <v>840000</v>
      </c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>
        <f>+'[1]ABRIL 2019'!$H$1196</f>
        <v>60173167</v>
      </c>
      <c r="CT77" s="26"/>
      <c r="CU77" s="26"/>
      <c r="CV77" s="26"/>
      <c r="CW77" s="26"/>
      <c r="CX77" s="27">
        <f t="shared" si="7"/>
        <v>0.52490612087948996</v>
      </c>
      <c r="CY77" s="26">
        <f t="shared" si="52"/>
        <v>67410224</v>
      </c>
      <c r="CZ77" s="26">
        <f t="shared" si="80"/>
        <v>0</v>
      </c>
      <c r="DA77" s="26">
        <f t="shared" si="80"/>
        <v>0</v>
      </c>
      <c r="DB77" s="26">
        <f t="shared" si="80"/>
        <v>0</v>
      </c>
      <c r="DC77" s="26">
        <f t="shared" si="80"/>
        <v>0</v>
      </c>
      <c r="DD77" s="26">
        <f t="shared" si="80"/>
        <v>0</v>
      </c>
      <c r="DE77" s="26">
        <f t="shared" si="80"/>
        <v>0</v>
      </c>
      <c r="DF77" s="26">
        <f t="shared" si="80"/>
        <v>49160000</v>
      </c>
      <c r="DG77" s="26">
        <f t="shared" si="80"/>
        <v>0</v>
      </c>
      <c r="DH77" s="26">
        <f t="shared" si="80"/>
        <v>0</v>
      </c>
      <c r="DI77" s="26">
        <f t="shared" si="80"/>
        <v>0</v>
      </c>
      <c r="DJ77" s="26">
        <f t="shared" si="80"/>
        <v>0</v>
      </c>
      <c r="DK77" s="26">
        <f t="shared" si="80"/>
        <v>0</v>
      </c>
      <c r="DL77" s="26">
        <f t="shared" si="80"/>
        <v>0</v>
      </c>
      <c r="DM77" s="26">
        <f t="shared" si="80"/>
        <v>0</v>
      </c>
      <c r="DN77" s="26">
        <f t="shared" si="78"/>
        <v>0</v>
      </c>
      <c r="DO77" s="26">
        <f t="shared" si="78"/>
        <v>0</v>
      </c>
      <c r="DP77" s="26">
        <f t="shared" si="76"/>
        <v>0</v>
      </c>
      <c r="DQ77" s="26">
        <f t="shared" si="76"/>
        <v>10250224</v>
      </c>
      <c r="DR77" s="26">
        <f t="shared" si="76"/>
        <v>0</v>
      </c>
      <c r="DS77" s="26">
        <f t="shared" si="76"/>
        <v>0</v>
      </c>
      <c r="DT77" s="26"/>
      <c r="DU77" s="26">
        <f t="shared" si="50"/>
        <v>8000000</v>
      </c>
      <c r="DV77" s="46"/>
      <c r="DW77" s="31">
        <f t="shared" si="83"/>
        <v>128423391</v>
      </c>
      <c r="DX77" s="31">
        <f t="shared" si="42"/>
        <v>128423391</v>
      </c>
      <c r="DY77" s="31">
        <f t="shared" si="13"/>
        <v>128423391</v>
      </c>
    </row>
    <row r="78" spans="1:131" s="46" customFormat="1" ht="17.25" customHeight="1" thickBot="1" x14ac:dyDescent="0.35">
      <c r="A78" s="58"/>
      <c r="B78" s="182" t="s">
        <v>230</v>
      </c>
      <c r="C78" s="182"/>
      <c r="D78" s="182"/>
      <c r="E78" s="182"/>
      <c r="F78" s="59"/>
      <c r="G78" s="60">
        <f>SUM(G38:G77)</f>
        <v>8200701396</v>
      </c>
      <c r="H78" s="60">
        <f t="shared" ref="H78:AB78" si="84">SUM(H38:H77)</f>
        <v>0</v>
      </c>
      <c r="I78" s="60">
        <f t="shared" si="84"/>
        <v>0</v>
      </c>
      <c r="J78" s="60">
        <f t="shared" si="84"/>
        <v>0</v>
      </c>
      <c r="K78" s="60">
        <f t="shared" si="84"/>
        <v>0</v>
      </c>
      <c r="L78" s="60">
        <f t="shared" si="84"/>
        <v>0</v>
      </c>
      <c r="M78" s="60">
        <f t="shared" si="84"/>
        <v>0</v>
      </c>
      <c r="N78" s="60">
        <f t="shared" si="84"/>
        <v>2219061682</v>
      </c>
      <c r="O78" s="60">
        <f t="shared" si="84"/>
        <v>45960534</v>
      </c>
      <c r="P78" s="60">
        <f t="shared" si="84"/>
        <v>45960534</v>
      </c>
      <c r="Q78" s="60">
        <f t="shared" si="84"/>
        <v>85960534</v>
      </c>
      <c r="R78" s="60">
        <f t="shared" si="84"/>
        <v>797458202</v>
      </c>
      <c r="S78" s="60">
        <f t="shared" si="84"/>
        <v>30000000</v>
      </c>
      <c r="T78" s="60">
        <f t="shared" si="84"/>
        <v>60000000</v>
      </c>
      <c r="U78" s="60">
        <f t="shared" si="84"/>
        <v>20000000</v>
      </c>
      <c r="V78" s="60">
        <f t="shared" si="84"/>
        <v>3457651561</v>
      </c>
      <c r="W78" s="60">
        <f t="shared" si="84"/>
        <v>90000000</v>
      </c>
      <c r="X78" s="60">
        <f t="shared" si="84"/>
        <v>0</v>
      </c>
      <c r="Y78" s="60">
        <f t="shared" si="84"/>
        <v>687105289</v>
      </c>
      <c r="Z78" s="60">
        <f t="shared" si="84"/>
        <v>0</v>
      </c>
      <c r="AA78" s="60">
        <f t="shared" si="84"/>
        <v>302298830</v>
      </c>
      <c r="AB78" s="60">
        <f t="shared" si="84"/>
        <v>0</v>
      </c>
      <c r="AC78" s="60">
        <f>SUM(AC38:AC77)</f>
        <v>359244230</v>
      </c>
      <c r="AD78" s="44">
        <f t="shared" si="81"/>
        <v>0.39676315889114711</v>
      </c>
      <c r="AE78" s="60">
        <f t="shared" ref="AE78:BA78" si="85">SUM(AE38:AE77)</f>
        <v>3253736191</v>
      </c>
      <c r="AF78" s="60">
        <f t="shared" si="85"/>
        <v>0</v>
      </c>
      <c r="AG78" s="60">
        <f t="shared" si="85"/>
        <v>0</v>
      </c>
      <c r="AH78" s="60">
        <f t="shared" si="85"/>
        <v>0</v>
      </c>
      <c r="AI78" s="60">
        <f t="shared" si="85"/>
        <v>0</v>
      </c>
      <c r="AJ78" s="60">
        <f t="shared" si="85"/>
        <v>0</v>
      </c>
      <c r="AK78" s="60">
        <f t="shared" si="85"/>
        <v>0</v>
      </c>
      <c r="AL78" s="60">
        <f t="shared" si="85"/>
        <v>1029017853</v>
      </c>
      <c r="AM78" s="60">
        <f t="shared" si="85"/>
        <v>0</v>
      </c>
      <c r="AN78" s="60">
        <f t="shared" si="85"/>
        <v>0</v>
      </c>
      <c r="AO78" s="60">
        <f t="shared" si="85"/>
        <v>1055680</v>
      </c>
      <c r="AP78" s="60">
        <f t="shared" si="85"/>
        <v>153194295</v>
      </c>
      <c r="AQ78" s="60">
        <f t="shared" si="85"/>
        <v>1409058</v>
      </c>
      <c r="AR78" s="60">
        <f t="shared" si="85"/>
        <v>8691616</v>
      </c>
      <c r="AS78" s="60">
        <f t="shared" si="85"/>
        <v>1414058</v>
      </c>
      <c r="AT78" s="60">
        <f t="shared" si="85"/>
        <v>1225728458</v>
      </c>
      <c r="AU78" s="60">
        <f t="shared" si="85"/>
        <v>90000000</v>
      </c>
      <c r="AV78" s="60">
        <f t="shared" si="85"/>
        <v>0</v>
      </c>
      <c r="AW78" s="60">
        <f t="shared" si="85"/>
        <v>521342966</v>
      </c>
      <c r="AX78" s="60">
        <f t="shared" si="85"/>
        <v>0</v>
      </c>
      <c r="AY78" s="60">
        <f t="shared" si="85"/>
        <v>113978820</v>
      </c>
      <c r="AZ78" s="60">
        <f t="shared" si="85"/>
        <v>0</v>
      </c>
      <c r="BA78" s="60">
        <f t="shared" si="85"/>
        <v>107903387</v>
      </c>
      <c r="BB78" s="44">
        <f t="shared" si="16"/>
        <v>0.60323684110885289</v>
      </c>
      <c r="BC78" s="60">
        <f t="shared" ref="BC78:BY78" si="86">SUM(BC38:BC77)</f>
        <v>4946965205</v>
      </c>
      <c r="BD78" s="60">
        <f t="shared" si="86"/>
        <v>0</v>
      </c>
      <c r="BE78" s="60">
        <f t="shared" si="86"/>
        <v>0</v>
      </c>
      <c r="BF78" s="60">
        <f t="shared" si="86"/>
        <v>0</v>
      </c>
      <c r="BG78" s="60">
        <f t="shared" si="86"/>
        <v>0</v>
      </c>
      <c r="BH78" s="60">
        <f t="shared" si="86"/>
        <v>0</v>
      </c>
      <c r="BI78" s="60">
        <f t="shared" si="86"/>
        <v>0</v>
      </c>
      <c r="BJ78" s="60">
        <f t="shared" si="86"/>
        <v>1190043829</v>
      </c>
      <c r="BK78" s="60">
        <f t="shared" si="86"/>
        <v>45960534</v>
      </c>
      <c r="BL78" s="60">
        <f t="shared" si="86"/>
        <v>45960534</v>
      </c>
      <c r="BM78" s="60">
        <f t="shared" si="86"/>
        <v>84904854</v>
      </c>
      <c r="BN78" s="60">
        <f t="shared" si="86"/>
        <v>644263907</v>
      </c>
      <c r="BO78" s="60">
        <f t="shared" si="86"/>
        <v>28590942</v>
      </c>
      <c r="BP78" s="60">
        <f t="shared" si="86"/>
        <v>51308384</v>
      </c>
      <c r="BQ78" s="60">
        <f t="shared" si="86"/>
        <v>18585942</v>
      </c>
      <c r="BR78" s="60">
        <f t="shared" si="86"/>
        <v>2231923103</v>
      </c>
      <c r="BS78" s="60">
        <f t="shared" si="86"/>
        <v>0</v>
      </c>
      <c r="BT78" s="60">
        <f t="shared" si="86"/>
        <v>0</v>
      </c>
      <c r="BU78" s="60">
        <f t="shared" si="86"/>
        <v>165762323</v>
      </c>
      <c r="BV78" s="60">
        <f t="shared" si="86"/>
        <v>0</v>
      </c>
      <c r="BW78" s="60">
        <f t="shared" si="86"/>
        <v>188320010</v>
      </c>
      <c r="BX78" s="60">
        <f t="shared" si="86"/>
        <v>0</v>
      </c>
      <c r="BY78" s="60">
        <f t="shared" si="86"/>
        <v>251340843</v>
      </c>
      <c r="BZ78" s="44">
        <f t="shared" si="82"/>
        <v>0.16463393309973898</v>
      </c>
      <c r="CA78" s="60">
        <f t="shared" ref="CA78:CW78" si="87">SUM(CA38:CA77)</f>
        <v>1350113725</v>
      </c>
      <c r="CB78" s="60">
        <f t="shared" si="87"/>
        <v>0</v>
      </c>
      <c r="CC78" s="60">
        <f t="shared" si="87"/>
        <v>0</v>
      </c>
      <c r="CD78" s="60">
        <f t="shared" si="87"/>
        <v>0</v>
      </c>
      <c r="CE78" s="60">
        <f t="shared" si="87"/>
        <v>0</v>
      </c>
      <c r="CF78" s="60">
        <f t="shared" si="87"/>
        <v>0</v>
      </c>
      <c r="CG78" s="60">
        <f t="shared" si="87"/>
        <v>0</v>
      </c>
      <c r="CH78" s="60">
        <f t="shared" si="87"/>
        <v>388849059</v>
      </c>
      <c r="CI78" s="60">
        <f t="shared" si="87"/>
        <v>0</v>
      </c>
      <c r="CJ78" s="60">
        <f t="shared" si="87"/>
        <v>0</v>
      </c>
      <c r="CK78" s="60">
        <f t="shared" si="87"/>
        <v>480000</v>
      </c>
      <c r="CL78" s="60">
        <f t="shared" si="87"/>
        <v>74422697</v>
      </c>
      <c r="CM78" s="60">
        <f t="shared" si="87"/>
        <v>1409058</v>
      </c>
      <c r="CN78" s="60">
        <f t="shared" si="87"/>
        <v>8242510</v>
      </c>
      <c r="CO78" s="60">
        <f t="shared" si="87"/>
        <v>1414058</v>
      </c>
      <c r="CP78" s="60">
        <f t="shared" si="87"/>
        <v>373876911</v>
      </c>
      <c r="CQ78" s="60">
        <f t="shared" si="87"/>
        <v>59893863</v>
      </c>
      <c r="CR78" s="60">
        <f t="shared" si="87"/>
        <v>0</v>
      </c>
      <c r="CS78" s="60">
        <f t="shared" si="87"/>
        <v>290005631</v>
      </c>
      <c r="CT78" s="60">
        <f t="shared" si="87"/>
        <v>0</v>
      </c>
      <c r="CU78" s="60">
        <f t="shared" si="87"/>
        <v>80077730</v>
      </c>
      <c r="CV78" s="60">
        <f t="shared" si="87"/>
        <v>0</v>
      </c>
      <c r="CW78" s="60">
        <f t="shared" si="87"/>
        <v>71442208</v>
      </c>
      <c r="CX78" s="61">
        <f t="shared" si="7"/>
        <v>0.83536606690026105</v>
      </c>
      <c r="CY78" s="60">
        <f t="shared" ref="CY78:DU78" si="88">SUM(CY38:CY77)</f>
        <v>6850587671</v>
      </c>
      <c r="CZ78" s="60">
        <f t="shared" si="88"/>
        <v>0</v>
      </c>
      <c r="DA78" s="60">
        <f t="shared" si="88"/>
        <v>0</v>
      </c>
      <c r="DB78" s="60">
        <f t="shared" si="88"/>
        <v>0</v>
      </c>
      <c r="DC78" s="60">
        <f t="shared" si="88"/>
        <v>0</v>
      </c>
      <c r="DD78" s="60">
        <f t="shared" si="88"/>
        <v>0</v>
      </c>
      <c r="DE78" s="60">
        <f t="shared" si="88"/>
        <v>0</v>
      </c>
      <c r="DF78" s="60">
        <f t="shared" si="88"/>
        <v>1830212623</v>
      </c>
      <c r="DG78" s="60">
        <f t="shared" si="88"/>
        <v>45960534</v>
      </c>
      <c r="DH78" s="60">
        <f t="shared" si="88"/>
        <v>45960534</v>
      </c>
      <c r="DI78" s="60">
        <f t="shared" si="88"/>
        <v>85480534</v>
      </c>
      <c r="DJ78" s="60">
        <f t="shared" si="88"/>
        <v>723035505</v>
      </c>
      <c r="DK78" s="60">
        <f t="shared" si="88"/>
        <v>28590942</v>
      </c>
      <c r="DL78" s="60">
        <f t="shared" si="88"/>
        <v>51757490</v>
      </c>
      <c r="DM78" s="60">
        <f t="shared" si="88"/>
        <v>18585942</v>
      </c>
      <c r="DN78" s="60">
        <f t="shared" si="88"/>
        <v>3083774650</v>
      </c>
      <c r="DO78" s="60">
        <f t="shared" si="88"/>
        <v>30106137</v>
      </c>
      <c r="DP78" s="60">
        <f t="shared" si="88"/>
        <v>0</v>
      </c>
      <c r="DQ78" s="60">
        <f t="shared" si="88"/>
        <v>397099658</v>
      </c>
      <c r="DR78" s="60">
        <f t="shared" si="88"/>
        <v>0</v>
      </c>
      <c r="DS78" s="60">
        <f t="shared" si="88"/>
        <v>222221100</v>
      </c>
      <c r="DT78" s="60">
        <f>SUM(DT38:DT77)</f>
        <v>0</v>
      </c>
      <c r="DU78" s="60">
        <f t="shared" si="88"/>
        <v>287802022</v>
      </c>
      <c r="DW78" s="31">
        <f t="shared" si="83"/>
        <v>8200701396</v>
      </c>
      <c r="DX78" s="31">
        <f t="shared" si="42"/>
        <v>8200701396</v>
      </c>
      <c r="DY78" s="31">
        <f t="shared" si="13"/>
        <v>8200701396</v>
      </c>
    </row>
    <row r="79" spans="1:131" ht="61.2" customHeight="1" thickTop="1" x14ac:dyDescent="0.3">
      <c r="A79" s="183" t="s">
        <v>231</v>
      </c>
      <c r="B79" s="181" t="s">
        <v>232</v>
      </c>
      <c r="C79" s="62" t="s">
        <v>233</v>
      </c>
      <c r="D79" s="63" t="s">
        <v>234</v>
      </c>
      <c r="E79" s="98">
        <v>520</v>
      </c>
      <c r="F79" s="64" t="s">
        <v>235</v>
      </c>
      <c r="G79" s="26">
        <f t="shared" si="74"/>
        <v>273493921</v>
      </c>
      <c r="H79" s="26"/>
      <c r="I79" s="26">
        <v>150000000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>
        <f>93493921+30000000</f>
        <v>123493921</v>
      </c>
      <c r="AD79" s="49">
        <f t="shared" si="81"/>
        <v>0.32729881407492051</v>
      </c>
      <c r="AE79" s="50">
        <f>SUM(AF79:BA79)</f>
        <v>89514236</v>
      </c>
      <c r="AF79" s="50"/>
      <c r="AG79" s="50">
        <f>+'[2]MAYO 2019'!$K$2035</f>
        <v>40579643</v>
      </c>
      <c r="AH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>
        <f>+'[2]MAYO 2019'!$AF$2035</f>
        <v>48934593</v>
      </c>
      <c r="BB79" s="49">
        <f t="shared" si="16"/>
        <v>0.67270118592507955</v>
      </c>
      <c r="BC79" s="26">
        <f t="shared" ref="BC79:BC116" si="89">SUM(BD79:BY79)</f>
        <v>183979685</v>
      </c>
      <c r="BD79" s="26">
        <f t="shared" ref="BD79:BS94" si="90">H79-AF79</f>
        <v>0</v>
      </c>
      <c r="BE79" s="26">
        <f t="shared" si="90"/>
        <v>109420357</v>
      </c>
      <c r="BF79" s="26">
        <f t="shared" si="90"/>
        <v>0</v>
      </c>
      <c r="BG79" s="26">
        <f t="shared" si="90"/>
        <v>0</v>
      </c>
      <c r="BH79" s="26">
        <f t="shared" si="90"/>
        <v>0</v>
      </c>
      <c r="BI79" s="26">
        <f t="shared" si="90"/>
        <v>0</v>
      </c>
      <c r="BJ79" s="26">
        <f t="shared" si="90"/>
        <v>0</v>
      </c>
      <c r="BK79" s="26">
        <f t="shared" si="90"/>
        <v>0</v>
      </c>
      <c r="BL79" s="26">
        <f t="shared" si="90"/>
        <v>0</v>
      </c>
      <c r="BM79" s="26">
        <f t="shared" si="90"/>
        <v>0</v>
      </c>
      <c r="BN79" s="26">
        <f t="shared" si="90"/>
        <v>0</v>
      </c>
      <c r="BO79" s="26">
        <f t="shared" si="90"/>
        <v>0</v>
      </c>
      <c r="BP79" s="26">
        <f t="shared" si="90"/>
        <v>0</v>
      </c>
      <c r="BQ79" s="26">
        <f t="shared" si="90"/>
        <v>0</v>
      </c>
      <c r="BR79" s="26">
        <f t="shared" si="90"/>
        <v>0</v>
      </c>
      <c r="BS79" s="26">
        <f t="shared" si="90"/>
        <v>0</v>
      </c>
      <c r="BT79" s="26">
        <f t="shared" ref="BT79:BW93" si="91">X79-AV79</f>
        <v>0</v>
      </c>
      <c r="BU79" s="26">
        <f t="shared" si="91"/>
        <v>0</v>
      </c>
      <c r="BV79" s="26">
        <f t="shared" si="91"/>
        <v>0</v>
      </c>
      <c r="BW79" s="26">
        <f t="shared" si="91"/>
        <v>0</v>
      </c>
      <c r="BX79" s="26"/>
      <c r="BY79" s="26">
        <f t="shared" ref="BY79:BY101" si="92">AC79-BA79</f>
        <v>74559328</v>
      </c>
      <c r="BZ79" s="49">
        <f t="shared" si="82"/>
        <v>0.22712132969127311</v>
      </c>
      <c r="CA79" s="26">
        <f t="shared" ref="CA79:CA101" si="93">SUM(CB79:CW79)</f>
        <v>62116303</v>
      </c>
      <c r="CB79" s="26"/>
      <c r="CC79" s="26">
        <f>+'[2]MAYO 2019'!$H$2033-CW79</f>
        <v>37979643</v>
      </c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>
        <f>+'[2]MAYO 2019'!$H$2036+'[2]MAYO 2019'!$H$2053+'[2]MAYO 2019'!$H$2082</f>
        <v>24136660</v>
      </c>
      <c r="CX79" s="27">
        <f t="shared" ref="CX79:CX137" si="94">1-BZ79</f>
        <v>0.77287867030872692</v>
      </c>
      <c r="CY79" s="26">
        <f t="shared" si="52"/>
        <v>211377618</v>
      </c>
      <c r="CZ79" s="26">
        <f t="shared" ref="CZ79:DA94" si="95">H79-CB79</f>
        <v>0</v>
      </c>
      <c r="DA79" s="26">
        <f t="shared" si="95"/>
        <v>112020357</v>
      </c>
      <c r="DB79" s="26"/>
      <c r="DC79" s="26">
        <f t="shared" ref="DC79:DR94" si="96">K79-CE79</f>
        <v>0</v>
      </c>
      <c r="DD79" s="26">
        <f t="shared" si="96"/>
        <v>0</v>
      </c>
      <c r="DE79" s="26">
        <f t="shared" si="96"/>
        <v>0</v>
      </c>
      <c r="DF79" s="26">
        <f t="shared" si="96"/>
        <v>0</v>
      </c>
      <c r="DG79" s="26">
        <f t="shared" si="96"/>
        <v>0</v>
      </c>
      <c r="DH79" s="26">
        <f t="shared" si="96"/>
        <v>0</v>
      </c>
      <c r="DI79" s="26">
        <f t="shared" si="96"/>
        <v>0</v>
      </c>
      <c r="DJ79" s="26">
        <f t="shared" si="96"/>
        <v>0</v>
      </c>
      <c r="DK79" s="26">
        <f t="shared" si="96"/>
        <v>0</v>
      </c>
      <c r="DL79" s="26">
        <f t="shared" si="96"/>
        <v>0</v>
      </c>
      <c r="DM79" s="26">
        <f t="shared" si="96"/>
        <v>0</v>
      </c>
      <c r="DN79" s="26">
        <f t="shared" si="96"/>
        <v>0</v>
      </c>
      <c r="DO79" s="26">
        <f t="shared" si="96"/>
        <v>0</v>
      </c>
      <c r="DP79" s="26">
        <f t="shared" si="96"/>
        <v>0</v>
      </c>
      <c r="DQ79" s="26">
        <f t="shared" si="96"/>
        <v>0</v>
      </c>
      <c r="DR79" s="26">
        <f t="shared" si="96"/>
        <v>0</v>
      </c>
      <c r="DS79" s="26">
        <f t="shared" ref="DS79:DS101" si="97">AA79-CU79</f>
        <v>0</v>
      </c>
      <c r="DT79" s="26"/>
      <c r="DU79" s="26">
        <f t="shared" ref="DU79:DU101" si="98">AC79-CW79</f>
        <v>99357261</v>
      </c>
      <c r="DW79" s="31">
        <f t="shared" si="83"/>
        <v>273493921</v>
      </c>
      <c r="DX79" s="31">
        <f t="shared" si="42"/>
        <v>273493921</v>
      </c>
      <c r="DY79" s="31">
        <f t="shared" si="13"/>
        <v>273493921</v>
      </c>
      <c r="EA79" s="31"/>
    </row>
    <row r="80" spans="1:131" ht="76.2" customHeight="1" x14ac:dyDescent="0.3">
      <c r="A80" s="174"/>
      <c r="B80" s="181"/>
      <c r="C80" s="35" t="s">
        <v>236</v>
      </c>
      <c r="D80" s="33" t="s">
        <v>237</v>
      </c>
      <c r="E80" s="48">
        <v>520</v>
      </c>
      <c r="F80" s="25" t="s">
        <v>134</v>
      </c>
      <c r="G80" s="26">
        <f t="shared" si="74"/>
        <v>20000000</v>
      </c>
      <c r="H80" s="26"/>
      <c r="I80" s="26">
        <v>20000000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7">
        <f t="shared" si="81"/>
        <v>8.3750000000000005E-2</v>
      </c>
      <c r="AE80" s="26">
        <f>SUM(AF80:BA80)</f>
        <v>1675000</v>
      </c>
      <c r="AF80" s="26"/>
      <c r="AG80" s="26">
        <f>+'[2]MAYO 2019'!$K$2096</f>
        <v>1675000</v>
      </c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7">
        <f t="shared" si="16"/>
        <v>0.91625000000000001</v>
      </c>
      <c r="BC80" s="26">
        <f t="shared" si="89"/>
        <v>18325000</v>
      </c>
      <c r="BD80" s="26">
        <f t="shared" si="90"/>
        <v>0</v>
      </c>
      <c r="BE80" s="26">
        <f t="shared" si="90"/>
        <v>18325000</v>
      </c>
      <c r="BF80" s="26">
        <f t="shared" si="90"/>
        <v>0</v>
      </c>
      <c r="BG80" s="26">
        <f t="shared" si="90"/>
        <v>0</v>
      </c>
      <c r="BH80" s="26">
        <f t="shared" si="90"/>
        <v>0</v>
      </c>
      <c r="BI80" s="26">
        <f t="shared" si="90"/>
        <v>0</v>
      </c>
      <c r="BJ80" s="26">
        <f t="shared" si="90"/>
        <v>0</v>
      </c>
      <c r="BK80" s="26">
        <f t="shared" si="90"/>
        <v>0</v>
      </c>
      <c r="BL80" s="26">
        <f t="shared" si="90"/>
        <v>0</v>
      </c>
      <c r="BM80" s="26">
        <f t="shared" si="90"/>
        <v>0</v>
      </c>
      <c r="BN80" s="26">
        <f t="shared" si="90"/>
        <v>0</v>
      </c>
      <c r="BO80" s="26">
        <f t="shared" si="90"/>
        <v>0</v>
      </c>
      <c r="BP80" s="26">
        <f t="shared" si="90"/>
        <v>0</v>
      </c>
      <c r="BQ80" s="26">
        <f t="shared" si="90"/>
        <v>0</v>
      </c>
      <c r="BR80" s="26">
        <f t="shared" si="90"/>
        <v>0</v>
      </c>
      <c r="BS80" s="26">
        <f t="shared" si="90"/>
        <v>0</v>
      </c>
      <c r="BT80" s="26">
        <f t="shared" si="91"/>
        <v>0</v>
      </c>
      <c r="BU80" s="26">
        <f t="shared" si="91"/>
        <v>0</v>
      </c>
      <c r="BV80" s="26">
        <f t="shared" si="91"/>
        <v>0</v>
      </c>
      <c r="BW80" s="26">
        <f t="shared" si="91"/>
        <v>0</v>
      </c>
      <c r="BX80" s="26"/>
      <c r="BY80" s="26">
        <f t="shared" si="92"/>
        <v>0</v>
      </c>
      <c r="BZ80" s="27">
        <f t="shared" si="82"/>
        <v>8.3750000000000005E-2</v>
      </c>
      <c r="CA80" s="26">
        <f t="shared" si="93"/>
        <v>1675000</v>
      </c>
      <c r="CB80" s="26"/>
      <c r="CC80" s="26">
        <f>+'[2]MAYO 2019'!$H$2094</f>
        <v>1675000</v>
      </c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7">
        <f t="shared" si="94"/>
        <v>0.91625000000000001</v>
      </c>
      <c r="CY80" s="26">
        <f t="shared" si="52"/>
        <v>18325000</v>
      </c>
      <c r="CZ80" s="26">
        <f t="shared" si="95"/>
        <v>0</v>
      </c>
      <c r="DA80" s="26">
        <f t="shared" si="95"/>
        <v>18325000</v>
      </c>
      <c r="DB80" s="26"/>
      <c r="DC80" s="26">
        <f t="shared" si="96"/>
        <v>0</v>
      </c>
      <c r="DD80" s="26">
        <f t="shared" si="96"/>
        <v>0</v>
      </c>
      <c r="DE80" s="26">
        <f t="shared" si="96"/>
        <v>0</v>
      </c>
      <c r="DF80" s="26">
        <f t="shared" si="96"/>
        <v>0</v>
      </c>
      <c r="DG80" s="26">
        <f t="shared" si="96"/>
        <v>0</v>
      </c>
      <c r="DH80" s="26">
        <f t="shared" si="96"/>
        <v>0</v>
      </c>
      <c r="DI80" s="26">
        <f t="shared" si="96"/>
        <v>0</v>
      </c>
      <c r="DJ80" s="26">
        <f t="shared" si="96"/>
        <v>0</v>
      </c>
      <c r="DK80" s="26">
        <f t="shared" si="96"/>
        <v>0</v>
      </c>
      <c r="DL80" s="26">
        <f t="shared" si="96"/>
        <v>0</v>
      </c>
      <c r="DM80" s="26">
        <f t="shared" si="96"/>
        <v>0</v>
      </c>
      <c r="DN80" s="26">
        <f t="shared" si="96"/>
        <v>0</v>
      </c>
      <c r="DO80" s="26">
        <f t="shared" si="96"/>
        <v>0</v>
      </c>
      <c r="DP80" s="26">
        <f t="shared" si="96"/>
        <v>0</v>
      </c>
      <c r="DQ80" s="26">
        <f t="shared" si="96"/>
        <v>0</v>
      </c>
      <c r="DR80" s="26">
        <f t="shared" si="96"/>
        <v>0</v>
      </c>
      <c r="DS80" s="26">
        <f t="shared" si="97"/>
        <v>0</v>
      </c>
      <c r="DT80" s="26"/>
      <c r="DU80" s="26">
        <f t="shared" si="98"/>
        <v>0</v>
      </c>
      <c r="DW80" s="31">
        <f t="shared" si="83"/>
        <v>20000000</v>
      </c>
      <c r="DX80" s="31">
        <f t="shared" si="42"/>
        <v>20000000</v>
      </c>
      <c r="DY80" s="31">
        <f t="shared" ref="DY80:DY137" si="99">+CA80+CY80</f>
        <v>20000000</v>
      </c>
    </row>
    <row r="81" spans="1:129" ht="45.6" customHeight="1" x14ac:dyDescent="0.3">
      <c r="A81" s="174"/>
      <c r="B81" s="173"/>
      <c r="C81" s="35" t="s">
        <v>238</v>
      </c>
      <c r="D81" s="24" t="s">
        <v>239</v>
      </c>
      <c r="E81" s="48">
        <v>520</v>
      </c>
      <c r="F81" s="25" t="s">
        <v>240</v>
      </c>
      <c r="G81" s="26">
        <f t="shared" si="74"/>
        <v>24000000</v>
      </c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>
        <f>24000000</f>
        <v>24000000</v>
      </c>
      <c r="AD81" s="27">
        <f t="shared" si="81"/>
        <v>0.36879604166666669</v>
      </c>
      <c r="AE81" s="26">
        <f t="shared" ref="AE81:AE101" si="100">SUM(AF81:BA81)</f>
        <v>8851105</v>
      </c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>
        <f>+'[2]MAYO 2019'!$AF$2105</f>
        <v>8851105</v>
      </c>
      <c r="BB81" s="27">
        <f t="shared" si="16"/>
        <v>0.63120395833333331</v>
      </c>
      <c r="BC81" s="26">
        <f t="shared" si="89"/>
        <v>15148895</v>
      </c>
      <c r="BD81" s="26">
        <f t="shared" si="90"/>
        <v>0</v>
      </c>
      <c r="BE81" s="26">
        <f t="shared" si="90"/>
        <v>0</v>
      </c>
      <c r="BF81" s="26">
        <f t="shared" si="90"/>
        <v>0</v>
      </c>
      <c r="BG81" s="26">
        <f t="shared" si="90"/>
        <v>0</v>
      </c>
      <c r="BH81" s="26">
        <f t="shared" si="90"/>
        <v>0</v>
      </c>
      <c r="BI81" s="26">
        <f t="shared" si="90"/>
        <v>0</v>
      </c>
      <c r="BJ81" s="26">
        <f t="shared" si="90"/>
        <v>0</v>
      </c>
      <c r="BK81" s="26">
        <f t="shared" si="90"/>
        <v>0</v>
      </c>
      <c r="BL81" s="26">
        <f t="shared" si="90"/>
        <v>0</v>
      </c>
      <c r="BM81" s="26">
        <f t="shared" si="90"/>
        <v>0</v>
      </c>
      <c r="BN81" s="26">
        <f t="shared" si="90"/>
        <v>0</v>
      </c>
      <c r="BO81" s="26">
        <f t="shared" si="90"/>
        <v>0</v>
      </c>
      <c r="BP81" s="26">
        <f t="shared" si="90"/>
        <v>0</v>
      </c>
      <c r="BQ81" s="26">
        <f t="shared" si="90"/>
        <v>0</v>
      </c>
      <c r="BR81" s="26">
        <f t="shared" si="90"/>
        <v>0</v>
      </c>
      <c r="BS81" s="26">
        <f t="shared" si="90"/>
        <v>0</v>
      </c>
      <c r="BT81" s="26">
        <f t="shared" si="91"/>
        <v>0</v>
      </c>
      <c r="BU81" s="26">
        <f t="shared" si="91"/>
        <v>0</v>
      </c>
      <c r="BV81" s="26">
        <f t="shared" si="91"/>
        <v>0</v>
      </c>
      <c r="BW81" s="26">
        <f t="shared" si="91"/>
        <v>0</v>
      </c>
      <c r="BX81" s="26"/>
      <c r="BY81" s="26">
        <f t="shared" si="92"/>
        <v>15148895</v>
      </c>
      <c r="BZ81" s="27">
        <f t="shared" si="82"/>
        <v>0.327129375</v>
      </c>
      <c r="CA81" s="26">
        <f t="shared" si="93"/>
        <v>7851105</v>
      </c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>
        <f>+'[2]MAYO 2019'!$H$2103</f>
        <v>7851105</v>
      </c>
      <c r="CX81" s="27">
        <f t="shared" si="94"/>
        <v>0.67287062500000006</v>
      </c>
      <c r="CY81" s="26">
        <f t="shared" si="52"/>
        <v>16148895</v>
      </c>
      <c r="CZ81" s="26">
        <f t="shared" si="95"/>
        <v>0</v>
      </c>
      <c r="DA81" s="26">
        <f t="shared" si="95"/>
        <v>0</v>
      </c>
      <c r="DB81" s="26"/>
      <c r="DC81" s="26">
        <f t="shared" si="96"/>
        <v>0</v>
      </c>
      <c r="DD81" s="26">
        <f t="shared" si="96"/>
        <v>0</v>
      </c>
      <c r="DE81" s="26">
        <f t="shared" si="96"/>
        <v>0</v>
      </c>
      <c r="DF81" s="26">
        <f t="shared" si="96"/>
        <v>0</v>
      </c>
      <c r="DG81" s="26">
        <f t="shared" si="96"/>
        <v>0</v>
      </c>
      <c r="DH81" s="26">
        <f t="shared" si="96"/>
        <v>0</v>
      </c>
      <c r="DI81" s="26">
        <f t="shared" si="96"/>
        <v>0</v>
      </c>
      <c r="DJ81" s="26">
        <f t="shared" si="96"/>
        <v>0</v>
      </c>
      <c r="DK81" s="26">
        <f t="shared" si="96"/>
        <v>0</v>
      </c>
      <c r="DL81" s="26">
        <f t="shared" si="96"/>
        <v>0</v>
      </c>
      <c r="DM81" s="26">
        <f t="shared" si="96"/>
        <v>0</v>
      </c>
      <c r="DN81" s="26">
        <f t="shared" si="96"/>
        <v>0</v>
      </c>
      <c r="DO81" s="26">
        <f t="shared" si="96"/>
        <v>0</v>
      </c>
      <c r="DP81" s="26">
        <f t="shared" si="96"/>
        <v>0</v>
      </c>
      <c r="DQ81" s="26">
        <f t="shared" si="96"/>
        <v>0</v>
      </c>
      <c r="DR81" s="26">
        <f t="shared" si="96"/>
        <v>0</v>
      </c>
      <c r="DS81" s="26">
        <f t="shared" si="97"/>
        <v>0</v>
      </c>
      <c r="DT81" s="26"/>
      <c r="DU81" s="26">
        <f t="shared" si="98"/>
        <v>16148895</v>
      </c>
      <c r="DW81" s="31">
        <f t="shared" si="83"/>
        <v>24000000</v>
      </c>
      <c r="DX81" s="31">
        <f t="shared" si="42"/>
        <v>24000000</v>
      </c>
      <c r="DY81" s="31">
        <f t="shared" si="99"/>
        <v>24000000</v>
      </c>
    </row>
    <row r="82" spans="1:129" ht="19.8" customHeight="1" x14ac:dyDescent="0.3">
      <c r="A82" s="174"/>
      <c r="B82" s="65"/>
      <c r="C82" s="35" t="s">
        <v>241</v>
      </c>
      <c r="D82" s="24" t="s">
        <v>242</v>
      </c>
      <c r="E82" s="48">
        <v>520</v>
      </c>
      <c r="F82" s="25" t="s">
        <v>134</v>
      </c>
      <c r="G82" s="26">
        <f t="shared" si="74"/>
        <v>15000000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>
        <v>15000000</v>
      </c>
      <c r="X82" s="26"/>
      <c r="Y82" s="26"/>
      <c r="Z82" s="26"/>
      <c r="AA82" s="26"/>
      <c r="AB82" s="26"/>
      <c r="AC82" s="26"/>
      <c r="AD82" s="27"/>
      <c r="AE82" s="26">
        <f t="shared" si="100"/>
        <v>0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7">
        <f t="shared" si="16"/>
        <v>1</v>
      </c>
      <c r="BC82" s="26">
        <f t="shared" si="89"/>
        <v>15000000</v>
      </c>
      <c r="BD82" s="26">
        <f t="shared" si="90"/>
        <v>0</v>
      </c>
      <c r="BE82" s="26">
        <f t="shared" si="90"/>
        <v>0</v>
      </c>
      <c r="BF82" s="26">
        <f t="shared" si="90"/>
        <v>0</v>
      </c>
      <c r="BG82" s="26">
        <f t="shared" si="90"/>
        <v>0</v>
      </c>
      <c r="BH82" s="26">
        <f t="shared" si="90"/>
        <v>0</v>
      </c>
      <c r="BI82" s="26">
        <f t="shared" si="90"/>
        <v>0</v>
      </c>
      <c r="BJ82" s="26">
        <f t="shared" si="90"/>
        <v>0</v>
      </c>
      <c r="BK82" s="26">
        <f t="shared" si="90"/>
        <v>0</v>
      </c>
      <c r="BL82" s="26">
        <f t="shared" si="90"/>
        <v>0</v>
      </c>
      <c r="BM82" s="26">
        <f t="shared" si="90"/>
        <v>0</v>
      </c>
      <c r="BN82" s="26">
        <f t="shared" si="90"/>
        <v>0</v>
      </c>
      <c r="BO82" s="26">
        <f t="shared" si="90"/>
        <v>0</v>
      </c>
      <c r="BP82" s="26">
        <f t="shared" si="90"/>
        <v>0</v>
      </c>
      <c r="BQ82" s="26">
        <f t="shared" si="90"/>
        <v>0</v>
      </c>
      <c r="BR82" s="26">
        <f t="shared" si="90"/>
        <v>0</v>
      </c>
      <c r="BS82" s="26">
        <f t="shared" si="90"/>
        <v>15000000</v>
      </c>
      <c r="BT82" s="26">
        <f t="shared" si="91"/>
        <v>0</v>
      </c>
      <c r="BU82" s="26">
        <f t="shared" si="91"/>
        <v>0</v>
      </c>
      <c r="BV82" s="26">
        <f t="shared" si="91"/>
        <v>0</v>
      </c>
      <c r="BW82" s="26">
        <f t="shared" si="91"/>
        <v>0</v>
      </c>
      <c r="BX82" s="26"/>
      <c r="BY82" s="26">
        <f t="shared" si="92"/>
        <v>0</v>
      </c>
      <c r="BZ82" s="27">
        <f t="shared" si="82"/>
        <v>0</v>
      </c>
      <c r="CA82" s="26">
        <f t="shared" si="93"/>
        <v>0</v>
      </c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7">
        <f t="shared" si="94"/>
        <v>1</v>
      </c>
      <c r="CY82" s="26">
        <f t="shared" si="52"/>
        <v>15000000</v>
      </c>
      <c r="CZ82" s="26">
        <f t="shared" si="95"/>
        <v>0</v>
      </c>
      <c r="DA82" s="26">
        <f t="shared" si="95"/>
        <v>0</v>
      </c>
      <c r="DB82" s="26"/>
      <c r="DC82" s="26">
        <f t="shared" si="96"/>
        <v>0</v>
      </c>
      <c r="DD82" s="26">
        <f t="shared" si="96"/>
        <v>0</v>
      </c>
      <c r="DE82" s="26">
        <f t="shared" si="96"/>
        <v>0</v>
      </c>
      <c r="DF82" s="26">
        <f t="shared" si="96"/>
        <v>0</v>
      </c>
      <c r="DG82" s="26">
        <f t="shared" si="96"/>
        <v>0</v>
      </c>
      <c r="DH82" s="26">
        <f t="shared" si="96"/>
        <v>0</v>
      </c>
      <c r="DI82" s="26">
        <f t="shared" si="96"/>
        <v>0</v>
      </c>
      <c r="DJ82" s="26">
        <f t="shared" si="96"/>
        <v>0</v>
      </c>
      <c r="DK82" s="26">
        <f t="shared" si="96"/>
        <v>0</v>
      </c>
      <c r="DL82" s="26">
        <f t="shared" si="96"/>
        <v>0</v>
      </c>
      <c r="DM82" s="26">
        <f t="shared" si="96"/>
        <v>0</v>
      </c>
      <c r="DN82" s="26">
        <f t="shared" si="96"/>
        <v>0</v>
      </c>
      <c r="DO82" s="26">
        <f t="shared" si="96"/>
        <v>15000000</v>
      </c>
      <c r="DP82" s="26">
        <f t="shared" si="96"/>
        <v>0</v>
      </c>
      <c r="DQ82" s="26">
        <f t="shared" si="96"/>
        <v>0</v>
      </c>
      <c r="DR82" s="26">
        <f t="shared" si="96"/>
        <v>0</v>
      </c>
      <c r="DS82" s="26">
        <f t="shared" si="97"/>
        <v>0</v>
      </c>
      <c r="DT82" s="26"/>
      <c r="DU82" s="26">
        <f t="shared" si="98"/>
        <v>0</v>
      </c>
      <c r="DW82" s="31">
        <f t="shared" si="83"/>
        <v>15000000</v>
      </c>
      <c r="DX82" s="31">
        <f t="shared" si="42"/>
        <v>15000000</v>
      </c>
      <c r="DY82" s="31">
        <f t="shared" si="99"/>
        <v>15000000</v>
      </c>
    </row>
    <row r="83" spans="1:129" ht="47.25" customHeight="1" x14ac:dyDescent="0.3">
      <c r="A83" s="174"/>
      <c r="B83" s="65"/>
      <c r="C83" s="35" t="s">
        <v>243</v>
      </c>
      <c r="D83" s="24" t="s">
        <v>244</v>
      </c>
      <c r="E83" s="48">
        <v>520</v>
      </c>
      <c r="F83" s="25" t="s">
        <v>134</v>
      </c>
      <c r="G83" s="26">
        <f t="shared" si="74"/>
        <v>15000000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>
        <v>15000000</v>
      </c>
      <c r="X83" s="26"/>
      <c r="Y83" s="26"/>
      <c r="Z83" s="26"/>
      <c r="AA83" s="26"/>
      <c r="AB83" s="26"/>
      <c r="AC83" s="26"/>
      <c r="AD83" s="27"/>
      <c r="AE83" s="26">
        <f t="shared" si="100"/>
        <v>0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7">
        <f t="shared" si="16"/>
        <v>1</v>
      </c>
      <c r="BC83" s="26">
        <f t="shared" si="89"/>
        <v>15000000</v>
      </c>
      <c r="BD83" s="26">
        <f t="shared" si="90"/>
        <v>0</v>
      </c>
      <c r="BE83" s="26">
        <f t="shared" si="90"/>
        <v>0</v>
      </c>
      <c r="BF83" s="26">
        <f t="shared" si="90"/>
        <v>0</v>
      </c>
      <c r="BG83" s="26">
        <f t="shared" si="90"/>
        <v>0</v>
      </c>
      <c r="BH83" s="26">
        <f t="shared" si="90"/>
        <v>0</v>
      </c>
      <c r="BI83" s="26">
        <f t="shared" si="90"/>
        <v>0</v>
      </c>
      <c r="BJ83" s="26">
        <f t="shared" si="90"/>
        <v>0</v>
      </c>
      <c r="BK83" s="26">
        <f t="shared" si="90"/>
        <v>0</v>
      </c>
      <c r="BL83" s="26">
        <f t="shared" si="90"/>
        <v>0</v>
      </c>
      <c r="BM83" s="26">
        <f t="shared" si="90"/>
        <v>0</v>
      </c>
      <c r="BN83" s="26">
        <f t="shared" si="90"/>
        <v>0</v>
      </c>
      <c r="BO83" s="26">
        <f t="shared" si="90"/>
        <v>0</v>
      </c>
      <c r="BP83" s="26">
        <f t="shared" si="90"/>
        <v>0</v>
      </c>
      <c r="BQ83" s="26">
        <f t="shared" si="90"/>
        <v>0</v>
      </c>
      <c r="BR83" s="26">
        <f t="shared" si="90"/>
        <v>0</v>
      </c>
      <c r="BS83" s="26">
        <f t="shared" si="90"/>
        <v>15000000</v>
      </c>
      <c r="BT83" s="26">
        <f t="shared" si="91"/>
        <v>0</v>
      </c>
      <c r="BU83" s="26">
        <f t="shared" si="91"/>
        <v>0</v>
      </c>
      <c r="BV83" s="26">
        <f t="shared" si="91"/>
        <v>0</v>
      </c>
      <c r="BW83" s="26">
        <f t="shared" si="91"/>
        <v>0</v>
      </c>
      <c r="BX83" s="26"/>
      <c r="BY83" s="26">
        <f t="shared" si="92"/>
        <v>0</v>
      </c>
      <c r="BZ83" s="27">
        <f t="shared" si="82"/>
        <v>0</v>
      </c>
      <c r="CA83" s="26">
        <f t="shared" si="93"/>
        <v>0</v>
      </c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7">
        <f t="shared" si="94"/>
        <v>1</v>
      </c>
      <c r="CY83" s="26">
        <f t="shared" si="52"/>
        <v>15000000</v>
      </c>
      <c r="CZ83" s="26">
        <f t="shared" si="95"/>
        <v>0</v>
      </c>
      <c r="DA83" s="26">
        <f t="shared" si="95"/>
        <v>0</v>
      </c>
      <c r="DB83" s="26"/>
      <c r="DC83" s="26">
        <f t="shared" si="96"/>
        <v>0</v>
      </c>
      <c r="DD83" s="26">
        <f t="shared" si="96"/>
        <v>0</v>
      </c>
      <c r="DE83" s="26">
        <f t="shared" si="96"/>
        <v>0</v>
      </c>
      <c r="DF83" s="26">
        <f t="shared" si="96"/>
        <v>0</v>
      </c>
      <c r="DG83" s="26">
        <f t="shared" si="96"/>
        <v>0</v>
      </c>
      <c r="DH83" s="26">
        <f t="shared" si="96"/>
        <v>0</v>
      </c>
      <c r="DI83" s="26">
        <f t="shared" si="96"/>
        <v>0</v>
      </c>
      <c r="DJ83" s="26">
        <f t="shared" si="96"/>
        <v>0</v>
      </c>
      <c r="DK83" s="26">
        <f t="shared" si="96"/>
        <v>0</v>
      </c>
      <c r="DL83" s="26">
        <f t="shared" si="96"/>
        <v>0</v>
      </c>
      <c r="DM83" s="26">
        <f t="shared" si="96"/>
        <v>0</v>
      </c>
      <c r="DN83" s="26">
        <f t="shared" si="96"/>
        <v>0</v>
      </c>
      <c r="DO83" s="26">
        <f t="shared" si="96"/>
        <v>15000000</v>
      </c>
      <c r="DP83" s="26">
        <f t="shared" si="96"/>
        <v>0</v>
      </c>
      <c r="DQ83" s="26">
        <f t="shared" si="96"/>
        <v>0</v>
      </c>
      <c r="DR83" s="26">
        <f t="shared" si="96"/>
        <v>0</v>
      </c>
      <c r="DS83" s="26">
        <f t="shared" si="97"/>
        <v>0</v>
      </c>
      <c r="DT83" s="26"/>
      <c r="DU83" s="26">
        <f t="shared" si="98"/>
        <v>0</v>
      </c>
      <c r="DW83" s="31">
        <f t="shared" si="83"/>
        <v>15000000</v>
      </c>
      <c r="DX83" s="31">
        <f t="shared" si="42"/>
        <v>15000000</v>
      </c>
      <c r="DY83" s="31">
        <f t="shared" si="99"/>
        <v>15000000</v>
      </c>
    </row>
    <row r="84" spans="1:129" ht="26.4" customHeight="1" x14ac:dyDescent="0.3">
      <c r="A84" s="174"/>
      <c r="B84" s="66" t="s">
        <v>245</v>
      </c>
      <c r="C84" s="35" t="s">
        <v>246</v>
      </c>
      <c r="D84" s="24" t="s">
        <v>247</v>
      </c>
      <c r="E84" s="48">
        <v>520</v>
      </c>
      <c r="F84" s="25" t="s">
        <v>134</v>
      </c>
      <c r="G84" s="26">
        <f t="shared" si="74"/>
        <v>60000000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>
        <v>60000000</v>
      </c>
      <c r="X84" s="26"/>
      <c r="Y84" s="26"/>
      <c r="Z84" s="26"/>
      <c r="AA84" s="26"/>
      <c r="AB84" s="26"/>
      <c r="AC84" s="26"/>
      <c r="AD84" s="27">
        <f t="shared" si="81"/>
        <v>0.94884728333333335</v>
      </c>
      <c r="AE84" s="26">
        <f t="shared" si="100"/>
        <v>56930837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>
        <f>+'[1]ABRIL 2019'!$Y$1779</f>
        <v>56930837</v>
      </c>
      <c r="AV84" s="26"/>
      <c r="AW84" s="26"/>
      <c r="AX84" s="26"/>
      <c r="AY84" s="26"/>
      <c r="AZ84" s="26"/>
      <c r="BA84" s="26"/>
      <c r="BB84" s="27">
        <f t="shared" si="16"/>
        <v>5.1152716666666653E-2</v>
      </c>
      <c r="BC84" s="26">
        <f t="shared" si="89"/>
        <v>3069163</v>
      </c>
      <c r="BD84" s="26">
        <f t="shared" si="90"/>
        <v>0</v>
      </c>
      <c r="BE84" s="26">
        <f t="shared" si="90"/>
        <v>0</v>
      </c>
      <c r="BF84" s="26">
        <f t="shared" si="90"/>
        <v>0</v>
      </c>
      <c r="BG84" s="26">
        <f t="shared" si="90"/>
        <v>0</v>
      </c>
      <c r="BH84" s="26">
        <f t="shared" si="90"/>
        <v>0</v>
      </c>
      <c r="BI84" s="26">
        <f t="shared" si="90"/>
        <v>0</v>
      </c>
      <c r="BJ84" s="26">
        <f t="shared" si="90"/>
        <v>0</v>
      </c>
      <c r="BK84" s="26">
        <f t="shared" si="90"/>
        <v>0</v>
      </c>
      <c r="BL84" s="26">
        <f t="shared" si="90"/>
        <v>0</v>
      </c>
      <c r="BM84" s="26">
        <f t="shared" si="90"/>
        <v>0</v>
      </c>
      <c r="BN84" s="26">
        <f t="shared" si="90"/>
        <v>0</v>
      </c>
      <c r="BO84" s="26">
        <f t="shared" si="90"/>
        <v>0</v>
      </c>
      <c r="BP84" s="26">
        <f t="shared" si="90"/>
        <v>0</v>
      </c>
      <c r="BQ84" s="26">
        <f t="shared" si="90"/>
        <v>0</v>
      </c>
      <c r="BR84" s="26">
        <f t="shared" si="90"/>
        <v>0</v>
      </c>
      <c r="BS84" s="26">
        <f t="shared" si="90"/>
        <v>3069163</v>
      </c>
      <c r="BT84" s="26">
        <f t="shared" si="91"/>
        <v>0</v>
      </c>
      <c r="BU84" s="26">
        <f t="shared" si="91"/>
        <v>0</v>
      </c>
      <c r="BV84" s="26">
        <f t="shared" si="91"/>
        <v>0</v>
      </c>
      <c r="BW84" s="26">
        <f t="shared" si="91"/>
        <v>0</v>
      </c>
      <c r="BX84" s="26"/>
      <c r="BY84" s="26">
        <f t="shared" si="92"/>
        <v>0</v>
      </c>
      <c r="BZ84" s="27">
        <f t="shared" si="82"/>
        <v>0.93591116666666663</v>
      </c>
      <c r="CA84" s="26">
        <f t="shared" si="93"/>
        <v>56154670</v>
      </c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>
        <f>+'[1]ABRIL 2019'!$H$1777</f>
        <v>56154670</v>
      </c>
      <c r="CR84" s="26"/>
      <c r="CS84" s="26"/>
      <c r="CT84" s="26"/>
      <c r="CU84" s="26"/>
      <c r="CV84" s="26"/>
      <c r="CW84" s="26"/>
      <c r="CX84" s="27">
        <f t="shared" si="94"/>
        <v>6.4088833333333373E-2</v>
      </c>
      <c r="CY84" s="26">
        <f t="shared" si="52"/>
        <v>3845330</v>
      </c>
      <c r="CZ84" s="26">
        <f t="shared" si="95"/>
        <v>0</v>
      </c>
      <c r="DA84" s="26">
        <f t="shared" si="95"/>
        <v>0</v>
      </c>
      <c r="DB84" s="26"/>
      <c r="DC84" s="26">
        <f t="shared" si="96"/>
        <v>0</v>
      </c>
      <c r="DD84" s="26">
        <f t="shared" si="96"/>
        <v>0</v>
      </c>
      <c r="DE84" s="26">
        <f t="shared" si="96"/>
        <v>0</v>
      </c>
      <c r="DF84" s="26">
        <f t="shared" si="96"/>
        <v>0</v>
      </c>
      <c r="DG84" s="26">
        <f t="shared" si="96"/>
        <v>0</v>
      </c>
      <c r="DH84" s="26">
        <f t="shared" si="96"/>
        <v>0</v>
      </c>
      <c r="DI84" s="26">
        <f t="shared" si="96"/>
        <v>0</v>
      </c>
      <c r="DJ84" s="26">
        <f t="shared" si="96"/>
        <v>0</v>
      </c>
      <c r="DK84" s="26">
        <f t="shared" si="96"/>
        <v>0</v>
      </c>
      <c r="DL84" s="26">
        <f t="shared" si="96"/>
        <v>0</v>
      </c>
      <c r="DM84" s="26">
        <f t="shared" si="96"/>
        <v>0</v>
      </c>
      <c r="DN84" s="26">
        <f t="shared" si="96"/>
        <v>0</v>
      </c>
      <c r="DO84" s="26">
        <f t="shared" si="96"/>
        <v>3845330</v>
      </c>
      <c r="DP84" s="26">
        <f t="shared" si="96"/>
        <v>0</v>
      </c>
      <c r="DQ84" s="26">
        <f t="shared" si="96"/>
        <v>0</v>
      </c>
      <c r="DR84" s="26">
        <f t="shared" si="96"/>
        <v>0</v>
      </c>
      <c r="DS84" s="26">
        <f t="shared" si="97"/>
        <v>0</v>
      </c>
      <c r="DT84" s="26"/>
      <c r="DU84" s="26">
        <f t="shared" si="98"/>
        <v>0</v>
      </c>
      <c r="DW84" s="31">
        <f t="shared" si="83"/>
        <v>60000000</v>
      </c>
      <c r="DX84" s="31">
        <f t="shared" si="42"/>
        <v>60000000</v>
      </c>
      <c r="DY84" s="31">
        <f t="shared" si="99"/>
        <v>60000000</v>
      </c>
    </row>
    <row r="85" spans="1:129" ht="46.8" customHeight="1" x14ac:dyDescent="0.3">
      <c r="A85" s="174"/>
      <c r="B85" s="169" t="s">
        <v>248</v>
      </c>
      <c r="C85" s="35" t="s">
        <v>249</v>
      </c>
      <c r="D85" s="24" t="s">
        <v>250</v>
      </c>
      <c r="E85" s="48">
        <v>520</v>
      </c>
      <c r="F85" s="25" t="s">
        <v>134</v>
      </c>
      <c r="G85" s="26">
        <f t="shared" si="74"/>
        <v>150000000</v>
      </c>
      <c r="H85" s="37"/>
      <c r="I85" s="26"/>
      <c r="J85" s="26"/>
      <c r="K85" s="37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>
        <v>150000000</v>
      </c>
      <c r="X85" s="26"/>
      <c r="Y85" s="26"/>
      <c r="Z85" s="26"/>
      <c r="AA85" s="26"/>
      <c r="AB85" s="26"/>
      <c r="AC85" s="26"/>
      <c r="AD85" s="27">
        <f t="shared" si="81"/>
        <v>0.48066162666666667</v>
      </c>
      <c r="AE85" s="26">
        <f t="shared" si="100"/>
        <v>72099244</v>
      </c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>
        <f>+'[2]MAYO 2019'!$Y$2191</f>
        <v>72099244</v>
      </c>
      <c r="AV85" s="26"/>
      <c r="AW85" s="26"/>
      <c r="AX85" s="26"/>
      <c r="AY85" s="26"/>
      <c r="AZ85" s="26"/>
      <c r="BA85" s="26"/>
      <c r="BB85" s="27">
        <f t="shared" si="16"/>
        <v>0.51933837333333333</v>
      </c>
      <c r="BC85" s="26">
        <f t="shared" si="89"/>
        <v>77900756</v>
      </c>
      <c r="BD85" s="26">
        <f t="shared" si="90"/>
        <v>0</v>
      </c>
      <c r="BE85" s="26">
        <f t="shared" si="90"/>
        <v>0</v>
      </c>
      <c r="BF85" s="26">
        <f t="shared" si="90"/>
        <v>0</v>
      </c>
      <c r="BG85" s="26">
        <f t="shared" si="90"/>
        <v>0</v>
      </c>
      <c r="BH85" s="26">
        <f t="shared" si="90"/>
        <v>0</v>
      </c>
      <c r="BI85" s="26">
        <f t="shared" si="90"/>
        <v>0</v>
      </c>
      <c r="BJ85" s="26">
        <f t="shared" si="90"/>
        <v>0</v>
      </c>
      <c r="BK85" s="26">
        <f t="shared" si="90"/>
        <v>0</v>
      </c>
      <c r="BL85" s="26">
        <f t="shared" si="90"/>
        <v>0</v>
      </c>
      <c r="BM85" s="26">
        <f t="shared" si="90"/>
        <v>0</v>
      </c>
      <c r="BN85" s="26">
        <f t="shared" si="90"/>
        <v>0</v>
      </c>
      <c r="BO85" s="26">
        <f t="shared" si="90"/>
        <v>0</v>
      </c>
      <c r="BP85" s="26">
        <f t="shared" si="90"/>
        <v>0</v>
      </c>
      <c r="BQ85" s="26">
        <f t="shared" si="90"/>
        <v>0</v>
      </c>
      <c r="BR85" s="26">
        <f t="shared" si="90"/>
        <v>0</v>
      </c>
      <c r="BS85" s="26">
        <f t="shared" si="90"/>
        <v>77900756</v>
      </c>
      <c r="BT85" s="26">
        <f t="shared" si="91"/>
        <v>0</v>
      </c>
      <c r="BU85" s="26">
        <f t="shared" si="91"/>
        <v>0</v>
      </c>
      <c r="BV85" s="26">
        <f t="shared" si="91"/>
        <v>0</v>
      </c>
      <c r="BW85" s="26">
        <f t="shared" si="91"/>
        <v>0</v>
      </c>
      <c r="BX85" s="26"/>
      <c r="BY85" s="26">
        <f t="shared" si="92"/>
        <v>0</v>
      </c>
      <c r="BZ85" s="27">
        <f t="shared" si="82"/>
        <v>0.35119006666666669</v>
      </c>
      <c r="CA85" s="26">
        <f t="shared" si="93"/>
        <v>52678510</v>
      </c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>
        <f>+'[2]MAYO 2019'!$H$2189</f>
        <v>52678510</v>
      </c>
      <c r="CR85" s="26"/>
      <c r="CS85" s="26"/>
      <c r="CT85" s="26"/>
      <c r="CU85" s="26"/>
      <c r="CV85" s="26"/>
      <c r="CW85" s="26"/>
      <c r="CX85" s="27">
        <f t="shared" si="94"/>
        <v>0.64880993333333326</v>
      </c>
      <c r="CY85" s="26">
        <f t="shared" si="52"/>
        <v>97321490</v>
      </c>
      <c r="CZ85" s="26">
        <f t="shared" si="95"/>
        <v>0</v>
      </c>
      <c r="DA85" s="26">
        <f t="shared" si="95"/>
        <v>0</v>
      </c>
      <c r="DB85" s="26"/>
      <c r="DC85" s="26">
        <f t="shared" si="96"/>
        <v>0</v>
      </c>
      <c r="DD85" s="26">
        <f t="shared" si="96"/>
        <v>0</v>
      </c>
      <c r="DE85" s="26">
        <f t="shared" si="96"/>
        <v>0</v>
      </c>
      <c r="DF85" s="26">
        <f t="shared" si="96"/>
        <v>0</v>
      </c>
      <c r="DG85" s="26">
        <f t="shared" si="96"/>
        <v>0</v>
      </c>
      <c r="DH85" s="26">
        <f t="shared" si="96"/>
        <v>0</v>
      </c>
      <c r="DI85" s="26">
        <f t="shared" si="96"/>
        <v>0</v>
      </c>
      <c r="DJ85" s="26">
        <f t="shared" si="96"/>
        <v>0</v>
      </c>
      <c r="DK85" s="26">
        <f t="shared" si="96"/>
        <v>0</v>
      </c>
      <c r="DL85" s="26">
        <f t="shared" si="96"/>
        <v>0</v>
      </c>
      <c r="DM85" s="26">
        <f t="shared" si="96"/>
        <v>0</v>
      </c>
      <c r="DN85" s="26">
        <f t="shared" si="96"/>
        <v>0</v>
      </c>
      <c r="DO85" s="26">
        <f t="shared" si="96"/>
        <v>97321490</v>
      </c>
      <c r="DP85" s="26">
        <f t="shared" si="96"/>
        <v>0</v>
      </c>
      <c r="DQ85" s="26">
        <f t="shared" si="96"/>
        <v>0</v>
      </c>
      <c r="DR85" s="26">
        <f t="shared" si="96"/>
        <v>0</v>
      </c>
      <c r="DS85" s="26">
        <f t="shared" si="97"/>
        <v>0</v>
      </c>
      <c r="DT85" s="26"/>
      <c r="DU85" s="26">
        <f t="shared" si="98"/>
        <v>0</v>
      </c>
      <c r="DW85" s="31">
        <f t="shared" si="83"/>
        <v>150000000</v>
      </c>
      <c r="DX85" s="31">
        <f t="shared" si="42"/>
        <v>150000000</v>
      </c>
      <c r="DY85" s="31">
        <f t="shared" si="99"/>
        <v>150000000</v>
      </c>
    </row>
    <row r="86" spans="1:129" ht="30" customHeight="1" x14ac:dyDescent="0.3">
      <c r="A86" s="174"/>
      <c r="B86" s="170"/>
      <c r="C86" s="35" t="s">
        <v>251</v>
      </c>
      <c r="D86" s="24" t="s">
        <v>252</v>
      </c>
      <c r="E86" s="48">
        <v>520</v>
      </c>
      <c r="F86" s="25" t="s">
        <v>227</v>
      </c>
      <c r="G86" s="26">
        <f t="shared" si="74"/>
        <v>2125618253</v>
      </c>
      <c r="H86" s="50"/>
      <c r="I86" s="37"/>
      <c r="J86" s="37"/>
      <c r="K86" s="37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>
        <f>2000000000+115618253</f>
        <v>2115618253</v>
      </c>
      <c r="W86" s="26"/>
      <c r="X86" s="26"/>
      <c r="Y86" s="26"/>
      <c r="Z86" s="26"/>
      <c r="AA86" s="26"/>
      <c r="AB86" s="26"/>
      <c r="AC86" s="26">
        <f>10000000</f>
        <v>10000000</v>
      </c>
      <c r="AD86" s="27">
        <f t="shared" si="81"/>
        <v>0.45574363112133098</v>
      </c>
      <c r="AE86" s="26">
        <f t="shared" si="100"/>
        <v>968736981</v>
      </c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>
        <f>+'[2]MAYO 2019'!$X$2215</f>
        <v>963086327</v>
      </c>
      <c r="AU86" s="26"/>
      <c r="AV86" s="26"/>
      <c r="AW86" s="26"/>
      <c r="AX86" s="26"/>
      <c r="AY86" s="26"/>
      <c r="AZ86" s="26"/>
      <c r="BA86" s="26">
        <f>+'[2]MAYO 2019'!$AF$2215</f>
        <v>5650654</v>
      </c>
      <c r="BB86" s="27">
        <f t="shared" si="16"/>
        <v>0.54425636887866902</v>
      </c>
      <c r="BC86" s="26">
        <f t="shared" si="89"/>
        <v>1156881272</v>
      </c>
      <c r="BD86" s="26">
        <f t="shared" si="90"/>
        <v>0</v>
      </c>
      <c r="BE86" s="26">
        <f t="shared" si="90"/>
        <v>0</v>
      </c>
      <c r="BF86" s="26">
        <f t="shared" si="90"/>
        <v>0</v>
      </c>
      <c r="BG86" s="26">
        <f t="shared" si="90"/>
        <v>0</v>
      </c>
      <c r="BH86" s="26">
        <f t="shared" si="90"/>
        <v>0</v>
      </c>
      <c r="BI86" s="26">
        <f t="shared" si="90"/>
        <v>0</v>
      </c>
      <c r="BJ86" s="26">
        <f t="shared" si="90"/>
        <v>0</v>
      </c>
      <c r="BK86" s="26">
        <f t="shared" si="90"/>
        <v>0</v>
      </c>
      <c r="BL86" s="26">
        <f t="shared" si="90"/>
        <v>0</v>
      </c>
      <c r="BM86" s="26">
        <f t="shared" si="90"/>
        <v>0</v>
      </c>
      <c r="BN86" s="26">
        <f t="shared" si="90"/>
        <v>0</v>
      </c>
      <c r="BO86" s="26">
        <f t="shared" si="90"/>
        <v>0</v>
      </c>
      <c r="BP86" s="26">
        <f t="shared" si="90"/>
        <v>0</v>
      </c>
      <c r="BQ86" s="26">
        <f t="shared" si="90"/>
        <v>0</v>
      </c>
      <c r="BR86" s="26">
        <f t="shared" si="90"/>
        <v>1152531926</v>
      </c>
      <c r="BS86" s="26">
        <f t="shared" si="90"/>
        <v>0</v>
      </c>
      <c r="BT86" s="26">
        <f t="shared" si="91"/>
        <v>0</v>
      </c>
      <c r="BU86" s="26">
        <f t="shared" si="91"/>
        <v>0</v>
      </c>
      <c r="BV86" s="26">
        <f t="shared" si="91"/>
        <v>0</v>
      </c>
      <c r="BW86" s="26">
        <f t="shared" si="91"/>
        <v>0</v>
      </c>
      <c r="BX86" s="26"/>
      <c r="BY86" s="26">
        <f t="shared" si="92"/>
        <v>4349346</v>
      </c>
      <c r="BZ86" s="27">
        <f t="shared" si="82"/>
        <v>0.39802376734671369</v>
      </c>
      <c r="CA86" s="26">
        <f t="shared" si="93"/>
        <v>846046585</v>
      </c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>
        <f>+'[2]MAYO 2019'!$H$2213-CW86</f>
        <v>843395931</v>
      </c>
      <c r="CQ86" s="26"/>
      <c r="CR86" s="26"/>
      <c r="CS86" s="26"/>
      <c r="CT86" s="26"/>
      <c r="CU86" s="26"/>
      <c r="CV86" s="26"/>
      <c r="CW86" s="26">
        <f>+'[2]MAYO 2019'!$H$2220+'[2]MAYO 2019'!$H$2221+'[2]MAYO 2019'!$H$2279+'[2]MAYO 2019'!$H$2280+'[2]MAYO 2019'!$H$2281+'[2]MAYO 2019'!$H$2289+'[2]MAYO 2019'!$H$2290+'[2]MAYO 2019'!$H$2293+'[2]MAYO 2019'!$H$2294</f>
        <v>2650654</v>
      </c>
      <c r="CX86" s="27">
        <f t="shared" si="94"/>
        <v>0.60197623265328626</v>
      </c>
      <c r="CY86" s="26">
        <f t="shared" si="52"/>
        <v>1279571668</v>
      </c>
      <c r="CZ86" s="26">
        <f t="shared" si="95"/>
        <v>0</v>
      </c>
      <c r="DA86" s="26">
        <f t="shared" si="95"/>
        <v>0</v>
      </c>
      <c r="DB86" s="26"/>
      <c r="DC86" s="26">
        <f t="shared" si="96"/>
        <v>0</v>
      </c>
      <c r="DD86" s="26">
        <f t="shared" si="96"/>
        <v>0</v>
      </c>
      <c r="DE86" s="26">
        <f t="shared" si="96"/>
        <v>0</v>
      </c>
      <c r="DF86" s="26">
        <f t="shared" si="96"/>
        <v>0</v>
      </c>
      <c r="DG86" s="26">
        <f t="shared" si="96"/>
        <v>0</v>
      </c>
      <c r="DH86" s="26">
        <f t="shared" si="96"/>
        <v>0</v>
      </c>
      <c r="DI86" s="26">
        <f t="shared" si="96"/>
        <v>0</v>
      </c>
      <c r="DJ86" s="26">
        <f t="shared" si="96"/>
        <v>0</v>
      </c>
      <c r="DK86" s="26">
        <f t="shared" si="96"/>
        <v>0</v>
      </c>
      <c r="DL86" s="26">
        <f t="shared" si="96"/>
        <v>0</v>
      </c>
      <c r="DM86" s="26">
        <f t="shared" si="96"/>
        <v>0</v>
      </c>
      <c r="DN86" s="26">
        <f t="shared" si="96"/>
        <v>1272222322</v>
      </c>
      <c r="DO86" s="26">
        <f t="shared" si="96"/>
        <v>0</v>
      </c>
      <c r="DP86" s="26">
        <f t="shared" si="96"/>
        <v>0</v>
      </c>
      <c r="DQ86" s="26">
        <f t="shared" si="96"/>
        <v>0</v>
      </c>
      <c r="DR86" s="26">
        <f t="shared" si="96"/>
        <v>0</v>
      </c>
      <c r="DS86" s="26">
        <f t="shared" si="97"/>
        <v>0</v>
      </c>
      <c r="DT86" s="26"/>
      <c r="DU86" s="26">
        <f t="shared" si="98"/>
        <v>7349346</v>
      </c>
      <c r="DW86" s="31">
        <f t="shared" si="83"/>
        <v>2125618253</v>
      </c>
      <c r="DX86" s="31">
        <f t="shared" si="42"/>
        <v>2125618253</v>
      </c>
      <c r="DY86" s="31">
        <f t="shared" si="99"/>
        <v>2125618253</v>
      </c>
    </row>
    <row r="87" spans="1:129" ht="31.8" customHeight="1" x14ac:dyDescent="0.3">
      <c r="A87" s="174"/>
      <c r="B87" s="170"/>
      <c r="C87" s="35" t="s">
        <v>253</v>
      </c>
      <c r="D87" s="24" t="s">
        <v>254</v>
      </c>
      <c r="E87" s="48">
        <v>520</v>
      </c>
      <c r="F87" s="25" t="s">
        <v>134</v>
      </c>
      <c r="G87" s="26">
        <f t="shared" si="74"/>
        <v>12000000</v>
      </c>
      <c r="H87" s="37"/>
      <c r="I87" s="37"/>
      <c r="J87" s="37"/>
      <c r="K87" s="37"/>
      <c r="L87" s="37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>
        <v>12000000</v>
      </c>
      <c r="X87" s="26"/>
      <c r="Y87" s="26"/>
      <c r="Z87" s="26"/>
      <c r="AA87" s="26"/>
      <c r="AB87" s="26"/>
      <c r="AC87" s="26"/>
      <c r="AD87" s="27">
        <f t="shared" si="81"/>
        <v>0.83888891666666665</v>
      </c>
      <c r="AE87" s="26">
        <f t="shared" si="100"/>
        <v>10066667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>
        <f>+'[5]ENERO 2019'!$Y$1162</f>
        <v>10066667</v>
      </c>
      <c r="AV87" s="26"/>
      <c r="AW87" s="26"/>
      <c r="AX87" s="26"/>
      <c r="AY87" s="26"/>
      <c r="AZ87" s="26"/>
      <c r="BA87" s="26"/>
      <c r="BB87" s="27">
        <f t="shared" si="16"/>
        <v>0.16111108333333335</v>
      </c>
      <c r="BC87" s="26">
        <f t="shared" si="89"/>
        <v>1933333</v>
      </c>
      <c r="BD87" s="26">
        <f t="shared" si="90"/>
        <v>0</v>
      </c>
      <c r="BE87" s="26">
        <f t="shared" si="90"/>
        <v>0</v>
      </c>
      <c r="BF87" s="26">
        <f t="shared" si="90"/>
        <v>0</v>
      </c>
      <c r="BG87" s="26">
        <f t="shared" si="90"/>
        <v>0</v>
      </c>
      <c r="BH87" s="26">
        <f t="shared" si="90"/>
        <v>0</v>
      </c>
      <c r="BI87" s="26">
        <f t="shared" si="90"/>
        <v>0</v>
      </c>
      <c r="BJ87" s="26">
        <f t="shared" si="90"/>
        <v>0</v>
      </c>
      <c r="BK87" s="26">
        <f t="shared" si="90"/>
        <v>0</v>
      </c>
      <c r="BL87" s="26">
        <f t="shared" si="90"/>
        <v>0</v>
      </c>
      <c r="BM87" s="26">
        <f t="shared" si="90"/>
        <v>0</v>
      </c>
      <c r="BN87" s="26">
        <f t="shared" si="90"/>
        <v>0</v>
      </c>
      <c r="BO87" s="26">
        <f t="shared" si="90"/>
        <v>0</v>
      </c>
      <c r="BP87" s="26">
        <f t="shared" si="90"/>
        <v>0</v>
      </c>
      <c r="BQ87" s="26">
        <f t="shared" si="90"/>
        <v>0</v>
      </c>
      <c r="BR87" s="26">
        <f t="shared" si="90"/>
        <v>0</v>
      </c>
      <c r="BS87" s="26">
        <f t="shared" si="90"/>
        <v>1933333</v>
      </c>
      <c r="BT87" s="26">
        <f t="shared" si="91"/>
        <v>0</v>
      </c>
      <c r="BU87" s="26">
        <f t="shared" si="91"/>
        <v>0</v>
      </c>
      <c r="BV87" s="26">
        <f t="shared" si="91"/>
        <v>0</v>
      </c>
      <c r="BW87" s="26">
        <f t="shared" si="91"/>
        <v>0</v>
      </c>
      <c r="BX87" s="26"/>
      <c r="BY87" s="26">
        <f t="shared" si="92"/>
        <v>0</v>
      </c>
      <c r="BZ87" s="27">
        <f t="shared" si="82"/>
        <v>0.83766358333333335</v>
      </c>
      <c r="CA87" s="26">
        <f t="shared" si="93"/>
        <v>10051963</v>
      </c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>
        <f>+'[5]ENERO 2019'!$H$1160</f>
        <v>10051963</v>
      </c>
      <c r="CR87" s="26"/>
      <c r="CS87" s="26"/>
      <c r="CT87" s="26"/>
      <c r="CU87" s="26"/>
      <c r="CV87" s="26"/>
      <c r="CW87" s="26"/>
      <c r="CX87" s="27">
        <f t="shared" si="94"/>
        <v>0.16233641666666665</v>
      </c>
      <c r="CY87" s="26">
        <f t="shared" si="52"/>
        <v>1948037</v>
      </c>
      <c r="CZ87" s="26">
        <f t="shared" si="95"/>
        <v>0</v>
      </c>
      <c r="DA87" s="26">
        <f t="shared" si="95"/>
        <v>0</v>
      </c>
      <c r="DB87" s="26"/>
      <c r="DC87" s="26">
        <f t="shared" si="96"/>
        <v>0</v>
      </c>
      <c r="DD87" s="26">
        <f t="shared" si="96"/>
        <v>0</v>
      </c>
      <c r="DE87" s="26">
        <f t="shared" si="96"/>
        <v>0</v>
      </c>
      <c r="DF87" s="26">
        <f t="shared" si="96"/>
        <v>0</v>
      </c>
      <c r="DG87" s="26">
        <f t="shared" si="96"/>
        <v>0</v>
      </c>
      <c r="DH87" s="26">
        <f t="shared" si="96"/>
        <v>0</v>
      </c>
      <c r="DI87" s="26">
        <f t="shared" si="96"/>
        <v>0</v>
      </c>
      <c r="DJ87" s="26">
        <f t="shared" si="96"/>
        <v>0</v>
      </c>
      <c r="DK87" s="26">
        <f t="shared" si="96"/>
        <v>0</v>
      </c>
      <c r="DL87" s="26">
        <f t="shared" si="96"/>
        <v>0</v>
      </c>
      <c r="DM87" s="26">
        <f t="shared" si="96"/>
        <v>0</v>
      </c>
      <c r="DN87" s="26">
        <f t="shared" si="96"/>
        <v>0</v>
      </c>
      <c r="DO87" s="26">
        <f t="shared" si="96"/>
        <v>1948037</v>
      </c>
      <c r="DP87" s="26">
        <f t="shared" si="96"/>
        <v>0</v>
      </c>
      <c r="DQ87" s="26">
        <f t="shared" si="96"/>
        <v>0</v>
      </c>
      <c r="DR87" s="26">
        <f t="shared" si="96"/>
        <v>0</v>
      </c>
      <c r="DS87" s="26">
        <f t="shared" si="97"/>
        <v>0</v>
      </c>
      <c r="DT87" s="26"/>
      <c r="DU87" s="26">
        <f t="shared" si="98"/>
        <v>0</v>
      </c>
      <c r="DW87" s="31">
        <f t="shared" si="83"/>
        <v>12000000</v>
      </c>
      <c r="DX87" s="31">
        <f t="shared" si="42"/>
        <v>12000000</v>
      </c>
      <c r="DY87" s="31">
        <f t="shared" si="99"/>
        <v>12000000</v>
      </c>
    </row>
    <row r="88" spans="1:129" ht="29.4" customHeight="1" x14ac:dyDescent="0.3">
      <c r="A88" s="174"/>
      <c r="B88" s="170"/>
      <c r="C88" s="35" t="s">
        <v>255</v>
      </c>
      <c r="D88" s="24" t="s">
        <v>256</v>
      </c>
      <c r="E88" s="48">
        <v>520</v>
      </c>
      <c r="F88" s="25" t="s">
        <v>134</v>
      </c>
      <c r="G88" s="26">
        <f t="shared" si="74"/>
        <v>15000000</v>
      </c>
      <c r="H88" s="37"/>
      <c r="I88" s="37">
        <f>250000000-100000000-150000000</f>
        <v>0</v>
      </c>
      <c r="J88" s="37"/>
      <c r="K88" s="37"/>
      <c r="L88" s="37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>
        <v>15000000</v>
      </c>
      <c r="AD88" s="27">
        <f t="shared" si="81"/>
        <v>0</v>
      </c>
      <c r="AE88" s="26">
        <f t="shared" si="100"/>
        <v>0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7">
        <f t="shared" si="16"/>
        <v>1</v>
      </c>
      <c r="BC88" s="26">
        <f t="shared" si="89"/>
        <v>15000000</v>
      </c>
      <c r="BD88" s="26">
        <f t="shared" si="90"/>
        <v>0</v>
      </c>
      <c r="BE88" s="26">
        <f t="shared" si="90"/>
        <v>0</v>
      </c>
      <c r="BF88" s="26">
        <f t="shared" si="90"/>
        <v>0</v>
      </c>
      <c r="BG88" s="26">
        <f t="shared" si="90"/>
        <v>0</v>
      </c>
      <c r="BH88" s="26">
        <f t="shared" si="90"/>
        <v>0</v>
      </c>
      <c r="BI88" s="26">
        <f t="shared" si="90"/>
        <v>0</v>
      </c>
      <c r="BJ88" s="26">
        <f t="shared" si="90"/>
        <v>0</v>
      </c>
      <c r="BK88" s="26">
        <f t="shared" si="90"/>
        <v>0</v>
      </c>
      <c r="BL88" s="26">
        <f t="shared" si="90"/>
        <v>0</v>
      </c>
      <c r="BM88" s="26">
        <f t="shared" si="90"/>
        <v>0</v>
      </c>
      <c r="BN88" s="26">
        <f t="shared" si="90"/>
        <v>0</v>
      </c>
      <c r="BO88" s="26">
        <f t="shared" si="90"/>
        <v>0</v>
      </c>
      <c r="BP88" s="26">
        <f t="shared" si="90"/>
        <v>0</v>
      </c>
      <c r="BQ88" s="26">
        <f t="shared" si="90"/>
        <v>0</v>
      </c>
      <c r="BR88" s="26">
        <f t="shared" si="90"/>
        <v>0</v>
      </c>
      <c r="BS88" s="26">
        <f t="shared" si="90"/>
        <v>0</v>
      </c>
      <c r="BT88" s="26">
        <f t="shared" si="91"/>
        <v>0</v>
      </c>
      <c r="BU88" s="26">
        <f t="shared" si="91"/>
        <v>0</v>
      </c>
      <c r="BV88" s="26">
        <f t="shared" si="91"/>
        <v>0</v>
      </c>
      <c r="BW88" s="26">
        <f t="shared" si="91"/>
        <v>0</v>
      </c>
      <c r="BX88" s="26"/>
      <c r="BY88" s="26">
        <f t="shared" si="92"/>
        <v>15000000</v>
      </c>
      <c r="BZ88" s="27">
        <f t="shared" si="82"/>
        <v>0</v>
      </c>
      <c r="CA88" s="26">
        <f t="shared" si="93"/>
        <v>0</v>
      </c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7">
        <f t="shared" si="94"/>
        <v>1</v>
      </c>
      <c r="CY88" s="26">
        <f t="shared" si="52"/>
        <v>15000000</v>
      </c>
      <c r="CZ88" s="26">
        <f t="shared" si="95"/>
        <v>0</v>
      </c>
      <c r="DA88" s="26">
        <f t="shared" si="95"/>
        <v>0</v>
      </c>
      <c r="DB88" s="26"/>
      <c r="DC88" s="26">
        <f t="shared" si="96"/>
        <v>0</v>
      </c>
      <c r="DD88" s="26">
        <f t="shared" si="96"/>
        <v>0</v>
      </c>
      <c r="DE88" s="26">
        <f t="shared" si="96"/>
        <v>0</v>
      </c>
      <c r="DF88" s="26">
        <f t="shared" si="96"/>
        <v>0</v>
      </c>
      <c r="DG88" s="26">
        <f t="shared" si="96"/>
        <v>0</v>
      </c>
      <c r="DH88" s="26">
        <f t="shared" si="96"/>
        <v>0</v>
      </c>
      <c r="DI88" s="26">
        <f t="shared" si="96"/>
        <v>0</v>
      </c>
      <c r="DJ88" s="26">
        <f t="shared" si="96"/>
        <v>0</v>
      </c>
      <c r="DK88" s="26">
        <f t="shared" si="96"/>
        <v>0</v>
      </c>
      <c r="DL88" s="26">
        <f t="shared" si="96"/>
        <v>0</v>
      </c>
      <c r="DM88" s="26">
        <f t="shared" si="96"/>
        <v>0</v>
      </c>
      <c r="DN88" s="26">
        <f t="shared" si="96"/>
        <v>0</v>
      </c>
      <c r="DO88" s="26">
        <f t="shared" si="96"/>
        <v>0</v>
      </c>
      <c r="DP88" s="26">
        <f t="shared" si="96"/>
        <v>0</v>
      </c>
      <c r="DQ88" s="26">
        <f t="shared" si="96"/>
        <v>0</v>
      </c>
      <c r="DR88" s="26">
        <f t="shared" si="96"/>
        <v>0</v>
      </c>
      <c r="DS88" s="26">
        <f t="shared" si="97"/>
        <v>0</v>
      </c>
      <c r="DT88" s="26"/>
      <c r="DU88" s="26">
        <f t="shared" si="98"/>
        <v>15000000</v>
      </c>
      <c r="DW88" s="31">
        <f t="shared" si="83"/>
        <v>15000000</v>
      </c>
      <c r="DX88" s="31">
        <f t="shared" si="42"/>
        <v>15000000</v>
      </c>
      <c r="DY88" s="31">
        <f t="shared" si="99"/>
        <v>15000000</v>
      </c>
    </row>
    <row r="89" spans="1:129" ht="31.5" customHeight="1" x14ac:dyDescent="0.3">
      <c r="A89" s="174"/>
      <c r="B89" s="170"/>
      <c r="C89" s="35" t="s">
        <v>257</v>
      </c>
      <c r="D89" s="24" t="s">
        <v>258</v>
      </c>
      <c r="E89" s="48">
        <v>520</v>
      </c>
      <c r="F89" s="25" t="s">
        <v>134</v>
      </c>
      <c r="G89" s="26">
        <f t="shared" si="74"/>
        <v>0</v>
      </c>
      <c r="H89" s="37"/>
      <c r="I89" s="26"/>
      <c r="J89" s="26"/>
      <c r="K89" s="37"/>
      <c r="L89" s="37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7" t="e">
        <f t="shared" si="81"/>
        <v>#DIV/0!</v>
      </c>
      <c r="AE89" s="26">
        <f t="shared" si="100"/>
        <v>0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7" t="e">
        <f t="shared" si="16"/>
        <v>#DIV/0!</v>
      </c>
      <c r="BC89" s="26">
        <f t="shared" si="89"/>
        <v>0</v>
      </c>
      <c r="BD89" s="26">
        <f t="shared" si="90"/>
        <v>0</v>
      </c>
      <c r="BE89" s="26">
        <f t="shared" si="90"/>
        <v>0</v>
      </c>
      <c r="BF89" s="26">
        <f t="shared" si="90"/>
        <v>0</v>
      </c>
      <c r="BG89" s="26">
        <f t="shared" si="90"/>
        <v>0</v>
      </c>
      <c r="BH89" s="26">
        <f t="shared" si="90"/>
        <v>0</v>
      </c>
      <c r="BI89" s="26">
        <f t="shared" si="90"/>
        <v>0</v>
      </c>
      <c r="BJ89" s="26">
        <f t="shared" si="90"/>
        <v>0</v>
      </c>
      <c r="BK89" s="26">
        <f t="shared" si="90"/>
        <v>0</v>
      </c>
      <c r="BL89" s="26">
        <f t="shared" si="90"/>
        <v>0</v>
      </c>
      <c r="BM89" s="26">
        <f t="shared" si="90"/>
        <v>0</v>
      </c>
      <c r="BN89" s="26">
        <f t="shared" si="90"/>
        <v>0</v>
      </c>
      <c r="BO89" s="26">
        <f t="shared" si="90"/>
        <v>0</v>
      </c>
      <c r="BP89" s="26">
        <f t="shared" si="90"/>
        <v>0</v>
      </c>
      <c r="BQ89" s="26">
        <f t="shared" si="90"/>
        <v>0</v>
      </c>
      <c r="BR89" s="26">
        <f t="shared" si="90"/>
        <v>0</v>
      </c>
      <c r="BS89" s="26">
        <f t="shared" si="90"/>
        <v>0</v>
      </c>
      <c r="BT89" s="26">
        <f t="shared" si="91"/>
        <v>0</v>
      </c>
      <c r="BU89" s="26">
        <f t="shared" si="91"/>
        <v>0</v>
      </c>
      <c r="BV89" s="26">
        <f t="shared" si="91"/>
        <v>0</v>
      </c>
      <c r="BW89" s="26">
        <f t="shared" si="91"/>
        <v>0</v>
      </c>
      <c r="BX89" s="26"/>
      <c r="BY89" s="26">
        <f t="shared" si="92"/>
        <v>0</v>
      </c>
      <c r="BZ89" s="27" t="e">
        <f t="shared" si="82"/>
        <v>#DIV/0!</v>
      </c>
      <c r="CA89" s="26">
        <f t="shared" si="93"/>
        <v>0</v>
      </c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7" t="e">
        <f t="shared" si="94"/>
        <v>#DIV/0!</v>
      </c>
      <c r="CY89" s="26">
        <f t="shared" si="52"/>
        <v>0</v>
      </c>
      <c r="CZ89" s="26">
        <f t="shared" si="95"/>
        <v>0</v>
      </c>
      <c r="DA89" s="26">
        <f t="shared" si="95"/>
        <v>0</v>
      </c>
      <c r="DB89" s="26"/>
      <c r="DC89" s="26">
        <f t="shared" si="96"/>
        <v>0</v>
      </c>
      <c r="DD89" s="26">
        <f t="shared" si="96"/>
        <v>0</v>
      </c>
      <c r="DE89" s="26">
        <f t="shared" si="96"/>
        <v>0</v>
      </c>
      <c r="DF89" s="26">
        <f t="shared" si="96"/>
        <v>0</v>
      </c>
      <c r="DG89" s="26">
        <f t="shared" si="96"/>
        <v>0</v>
      </c>
      <c r="DH89" s="26">
        <f t="shared" si="96"/>
        <v>0</v>
      </c>
      <c r="DI89" s="26">
        <f t="shared" si="96"/>
        <v>0</v>
      </c>
      <c r="DJ89" s="26">
        <f t="shared" si="96"/>
        <v>0</v>
      </c>
      <c r="DK89" s="26">
        <f t="shared" si="96"/>
        <v>0</v>
      </c>
      <c r="DL89" s="26">
        <f t="shared" si="96"/>
        <v>0</v>
      </c>
      <c r="DM89" s="26">
        <f t="shared" si="96"/>
        <v>0</v>
      </c>
      <c r="DN89" s="26">
        <f t="shared" si="96"/>
        <v>0</v>
      </c>
      <c r="DO89" s="26">
        <f t="shared" si="96"/>
        <v>0</v>
      </c>
      <c r="DP89" s="26">
        <f t="shared" si="96"/>
        <v>0</v>
      </c>
      <c r="DQ89" s="26">
        <f t="shared" si="96"/>
        <v>0</v>
      </c>
      <c r="DR89" s="26">
        <f t="shared" si="96"/>
        <v>0</v>
      </c>
      <c r="DS89" s="26">
        <f t="shared" si="97"/>
        <v>0</v>
      </c>
      <c r="DT89" s="26"/>
      <c r="DU89" s="26">
        <f t="shared" si="98"/>
        <v>0</v>
      </c>
      <c r="DW89" s="31">
        <f t="shared" si="83"/>
        <v>0</v>
      </c>
      <c r="DX89" s="31">
        <f t="shared" si="42"/>
        <v>0</v>
      </c>
      <c r="DY89" s="31">
        <f t="shared" si="99"/>
        <v>0</v>
      </c>
    </row>
    <row r="90" spans="1:129" ht="72" customHeight="1" x14ac:dyDescent="0.3">
      <c r="A90" s="174"/>
      <c r="B90" s="170"/>
      <c r="C90" s="35" t="s">
        <v>259</v>
      </c>
      <c r="D90" s="24" t="s">
        <v>260</v>
      </c>
      <c r="E90" s="48">
        <v>520</v>
      </c>
      <c r="F90" s="25" t="s">
        <v>261</v>
      </c>
      <c r="G90" s="26">
        <f t="shared" si="74"/>
        <v>538900527</v>
      </c>
      <c r="H90" s="37"/>
      <c r="I90" s="37">
        <v>100000000</v>
      </c>
      <c r="J90" s="37"/>
      <c r="K90" s="37"/>
      <c r="L90" s="37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>
        <v>10000000</v>
      </c>
      <c r="X90" s="26"/>
      <c r="Y90" s="26"/>
      <c r="Z90" s="26"/>
      <c r="AA90" s="26"/>
      <c r="AB90" s="26"/>
      <c r="AC90" s="26">
        <f>428900527</f>
        <v>428900527</v>
      </c>
      <c r="AD90" s="27">
        <f t="shared" si="81"/>
        <v>0.95242446107312861</v>
      </c>
      <c r="AE90" s="26">
        <f t="shared" si="100"/>
        <v>513262044</v>
      </c>
      <c r="AF90" s="26"/>
      <c r="AG90" s="26">
        <f>+'[5]ENERO 2019'!$K$1182</f>
        <v>100000000</v>
      </c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>
        <f>+'[5]ENERO 2019'!$Y$1182</f>
        <v>10000000</v>
      </c>
      <c r="AV90" s="26"/>
      <c r="AW90" s="26"/>
      <c r="AX90" s="26"/>
      <c r="AY90" s="26"/>
      <c r="AZ90" s="26"/>
      <c r="BA90" s="26">
        <f>+'[2]MAYO 2019'!$AF$2320</f>
        <v>403262044</v>
      </c>
      <c r="BB90" s="27">
        <f t="shared" si="16"/>
        <v>4.7575538926871386E-2</v>
      </c>
      <c r="BC90" s="26">
        <f t="shared" si="89"/>
        <v>25638483</v>
      </c>
      <c r="BD90" s="26">
        <f t="shared" si="90"/>
        <v>0</v>
      </c>
      <c r="BE90" s="26">
        <f t="shared" si="90"/>
        <v>0</v>
      </c>
      <c r="BF90" s="26">
        <f t="shared" si="90"/>
        <v>0</v>
      </c>
      <c r="BG90" s="26">
        <f t="shared" si="90"/>
        <v>0</v>
      </c>
      <c r="BH90" s="26">
        <f t="shared" si="90"/>
        <v>0</v>
      </c>
      <c r="BI90" s="26">
        <f t="shared" si="90"/>
        <v>0</v>
      </c>
      <c r="BJ90" s="26">
        <f t="shared" si="90"/>
        <v>0</v>
      </c>
      <c r="BK90" s="26">
        <f t="shared" si="90"/>
        <v>0</v>
      </c>
      <c r="BL90" s="26">
        <f t="shared" si="90"/>
        <v>0</v>
      </c>
      <c r="BM90" s="26">
        <f t="shared" si="90"/>
        <v>0</v>
      </c>
      <c r="BN90" s="26">
        <f t="shared" si="90"/>
        <v>0</v>
      </c>
      <c r="BO90" s="26">
        <f t="shared" si="90"/>
        <v>0</v>
      </c>
      <c r="BP90" s="26">
        <f t="shared" si="90"/>
        <v>0</v>
      </c>
      <c r="BQ90" s="26">
        <f t="shared" si="90"/>
        <v>0</v>
      </c>
      <c r="BR90" s="26">
        <f t="shared" si="90"/>
        <v>0</v>
      </c>
      <c r="BS90" s="26">
        <f t="shared" si="90"/>
        <v>0</v>
      </c>
      <c r="BT90" s="26">
        <f t="shared" si="91"/>
        <v>0</v>
      </c>
      <c r="BU90" s="26">
        <f t="shared" si="91"/>
        <v>0</v>
      </c>
      <c r="BV90" s="26">
        <f t="shared" si="91"/>
        <v>0</v>
      </c>
      <c r="BW90" s="26">
        <f t="shared" si="91"/>
        <v>0</v>
      </c>
      <c r="BX90" s="26"/>
      <c r="BY90" s="26">
        <f t="shared" si="92"/>
        <v>25638483</v>
      </c>
      <c r="BZ90" s="27">
        <f t="shared" si="82"/>
        <v>0.621464641841035</v>
      </c>
      <c r="CA90" s="26">
        <f t="shared" si="93"/>
        <v>334907623</v>
      </c>
      <c r="CB90" s="26"/>
      <c r="CC90" s="26">
        <f>+'[1]ABRIL 2019'!$H$1990</f>
        <v>100000000</v>
      </c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>
        <f>+'[4]MARZO 2019'!$H$1666</f>
        <v>10000000</v>
      </c>
      <c r="CR90" s="26"/>
      <c r="CS90" s="26"/>
      <c r="CT90" s="26"/>
      <c r="CU90" s="26"/>
      <c r="CV90" s="26"/>
      <c r="CW90" s="26">
        <f>+'[2]MAYO 2019'!$H$2318-CQ90-CC90</f>
        <v>224907623</v>
      </c>
      <c r="CX90" s="27">
        <f t="shared" si="94"/>
        <v>0.378535358158965</v>
      </c>
      <c r="CY90" s="26">
        <f t="shared" si="52"/>
        <v>203992904</v>
      </c>
      <c r="CZ90" s="26">
        <f t="shared" si="95"/>
        <v>0</v>
      </c>
      <c r="DA90" s="26">
        <f t="shared" si="95"/>
        <v>0</v>
      </c>
      <c r="DB90" s="26"/>
      <c r="DC90" s="26">
        <f t="shared" si="96"/>
        <v>0</v>
      </c>
      <c r="DD90" s="26">
        <f t="shared" si="96"/>
        <v>0</v>
      </c>
      <c r="DE90" s="26">
        <f t="shared" si="96"/>
        <v>0</v>
      </c>
      <c r="DF90" s="26">
        <f t="shared" si="96"/>
        <v>0</v>
      </c>
      <c r="DG90" s="26">
        <f t="shared" si="96"/>
        <v>0</v>
      </c>
      <c r="DH90" s="26">
        <f t="shared" si="96"/>
        <v>0</v>
      </c>
      <c r="DI90" s="26">
        <f t="shared" si="96"/>
        <v>0</v>
      </c>
      <c r="DJ90" s="26">
        <f t="shared" si="96"/>
        <v>0</v>
      </c>
      <c r="DK90" s="26">
        <f t="shared" si="96"/>
        <v>0</v>
      </c>
      <c r="DL90" s="26">
        <f t="shared" si="96"/>
        <v>0</v>
      </c>
      <c r="DM90" s="26">
        <f t="shared" si="96"/>
        <v>0</v>
      </c>
      <c r="DN90" s="26">
        <f t="shared" si="96"/>
        <v>0</v>
      </c>
      <c r="DO90" s="26">
        <f t="shared" si="96"/>
        <v>0</v>
      </c>
      <c r="DP90" s="26">
        <f t="shared" si="96"/>
        <v>0</v>
      </c>
      <c r="DQ90" s="26">
        <f t="shared" si="96"/>
        <v>0</v>
      </c>
      <c r="DR90" s="26">
        <f t="shared" si="96"/>
        <v>0</v>
      </c>
      <c r="DS90" s="26">
        <f t="shared" si="97"/>
        <v>0</v>
      </c>
      <c r="DT90" s="26"/>
      <c r="DU90" s="26">
        <f t="shared" si="98"/>
        <v>203992904</v>
      </c>
      <c r="DW90" s="31">
        <f t="shared" si="83"/>
        <v>538900527</v>
      </c>
      <c r="DX90" s="31">
        <f t="shared" si="42"/>
        <v>538900527</v>
      </c>
      <c r="DY90" s="31">
        <f t="shared" si="99"/>
        <v>538900527</v>
      </c>
    </row>
    <row r="91" spans="1:129" ht="30" customHeight="1" x14ac:dyDescent="0.3">
      <c r="A91" s="67"/>
      <c r="B91" s="170"/>
      <c r="C91" s="35" t="s">
        <v>262</v>
      </c>
      <c r="D91" s="33" t="s">
        <v>263</v>
      </c>
      <c r="E91" s="48">
        <v>520</v>
      </c>
      <c r="F91" s="25" t="s">
        <v>264</v>
      </c>
      <c r="G91" s="26">
        <f t="shared" si="74"/>
        <v>10000000</v>
      </c>
      <c r="H91" s="37"/>
      <c r="I91" s="37"/>
      <c r="J91" s="37"/>
      <c r="K91" s="37"/>
      <c r="L91" s="37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>
        <v>10000000</v>
      </c>
      <c r="X91" s="26"/>
      <c r="Y91" s="26"/>
      <c r="Z91" s="26"/>
      <c r="AA91" s="26"/>
      <c r="AB91" s="26"/>
      <c r="AC91" s="26"/>
      <c r="AD91" s="27">
        <f t="shared" si="81"/>
        <v>0.115</v>
      </c>
      <c r="AE91" s="26">
        <f t="shared" si="100"/>
        <v>1150000</v>
      </c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>
        <f>+'[3]FEBRERO 2019'!$Y$1441</f>
        <v>1150000</v>
      </c>
      <c r="AV91" s="26"/>
      <c r="AW91" s="26"/>
      <c r="AX91" s="26"/>
      <c r="AY91" s="26"/>
      <c r="AZ91" s="26"/>
      <c r="BA91" s="26"/>
      <c r="BB91" s="27">
        <f t="shared" si="16"/>
        <v>0.88500000000000001</v>
      </c>
      <c r="BC91" s="26">
        <f t="shared" si="89"/>
        <v>8850000</v>
      </c>
      <c r="BD91" s="26">
        <f t="shared" si="90"/>
        <v>0</v>
      </c>
      <c r="BE91" s="26">
        <f t="shared" si="90"/>
        <v>0</v>
      </c>
      <c r="BF91" s="26">
        <f t="shared" si="90"/>
        <v>0</v>
      </c>
      <c r="BG91" s="26">
        <f t="shared" si="90"/>
        <v>0</v>
      </c>
      <c r="BH91" s="26">
        <f t="shared" si="90"/>
        <v>0</v>
      </c>
      <c r="BI91" s="26">
        <f t="shared" si="90"/>
        <v>0</v>
      </c>
      <c r="BJ91" s="26">
        <f t="shared" si="90"/>
        <v>0</v>
      </c>
      <c r="BK91" s="26">
        <f t="shared" si="90"/>
        <v>0</v>
      </c>
      <c r="BL91" s="26">
        <f t="shared" si="90"/>
        <v>0</v>
      </c>
      <c r="BM91" s="26">
        <f t="shared" si="90"/>
        <v>0</v>
      </c>
      <c r="BN91" s="26">
        <f t="shared" si="90"/>
        <v>0</v>
      </c>
      <c r="BO91" s="26">
        <f t="shared" si="90"/>
        <v>0</v>
      </c>
      <c r="BP91" s="26">
        <f t="shared" si="90"/>
        <v>0</v>
      </c>
      <c r="BQ91" s="26">
        <f t="shared" si="90"/>
        <v>0</v>
      </c>
      <c r="BR91" s="26">
        <f t="shared" si="90"/>
        <v>0</v>
      </c>
      <c r="BS91" s="26">
        <f t="shared" si="90"/>
        <v>8850000</v>
      </c>
      <c r="BT91" s="26">
        <f t="shared" si="91"/>
        <v>0</v>
      </c>
      <c r="BU91" s="26">
        <f t="shared" si="91"/>
        <v>0</v>
      </c>
      <c r="BV91" s="26">
        <f t="shared" si="91"/>
        <v>0</v>
      </c>
      <c r="BW91" s="26">
        <f t="shared" si="91"/>
        <v>0</v>
      </c>
      <c r="BX91" s="26"/>
      <c r="BY91" s="26">
        <f t="shared" si="92"/>
        <v>0</v>
      </c>
      <c r="BZ91" s="27">
        <f t="shared" si="82"/>
        <v>0.115</v>
      </c>
      <c r="CA91" s="26">
        <f t="shared" si="93"/>
        <v>1150000</v>
      </c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>
        <f>+'[3]FEBRERO 2019'!$H$1439</f>
        <v>1150000</v>
      </c>
      <c r="CR91" s="26"/>
      <c r="CS91" s="26"/>
      <c r="CT91" s="26"/>
      <c r="CU91" s="26"/>
      <c r="CV91" s="26"/>
      <c r="CW91" s="26"/>
      <c r="CX91" s="27">
        <f t="shared" si="94"/>
        <v>0.88500000000000001</v>
      </c>
      <c r="CY91" s="26">
        <f t="shared" si="52"/>
        <v>8850000</v>
      </c>
      <c r="CZ91" s="26">
        <f t="shared" si="95"/>
        <v>0</v>
      </c>
      <c r="DA91" s="26">
        <f t="shared" si="95"/>
        <v>0</v>
      </c>
      <c r="DB91" s="26"/>
      <c r="DC91" s="26">
        <f t="shared" si="96"/>
        <v>0</v>
      </c>
      <c r="DD91" s="26">
        <f t="shared" si="96"/>
        <v>0</v>
      </c>
      <c r="DE91" s="26">
        <f t="shared" si="96"/>
        <v>0</v>
      </c>
      <c r="DF91" s="26">
        <f t="shared" si="96"/>
        <v>0</v>
      </c>
      <c r="DG91" s="26">
        <f t="shared" si="96"/>
        <v>0</v>
      </c>
      <c r="DH91" s="26">
        <f t="shared" si="96"/>
        <v>0</v>
      </c>
      <c r="DI91" s="26">
        <f t="shared" si="96"/>
        <v>0</v>
      </c>
      <c r="DJ91" s="26">
        <f t="shared" si="96"/>
        <v>0</v>
      </c>
      <c r="DK91" s="26">
        <f t="shared" si="96"/>
        <v>0</v>
      </c>
      <c r="DL91" s="26">
        <f t="shared" si="96"/>
        <v>0</v>
      </c>
      <c r="DM91" s="26">
        <f t="shared" si="96"/>
        <v>0</v>
      </c>
      <c r="DN91" s="26">
        <f t="shared" si="96"/>
        <v>0</v>
      </c>
      <c r="DO91" s="26">
        <f t="shared" si="96"/>
        <v>8850000</v>
      </c>
      <c r="DP91" s="26">
        <f t="shared" si="96"/>
        <v>0</v>
      </c>
      <c r="DQ91" s="26">
        <f t="shared" si="96"/>
        <v>0</v>
      </c>
      <c r="DR91" s="26">
        <f t="shared" si="96"/>
        <v>0</v>
      </c>
      <c r="DS91" s="26">
        <f t="shared" si="97"/>
        <v>0</v>
      </c>
      <c r="DT91" s="26"/>
      <c r="DU91" s="26">
        <f t="shared" si="98"/>
        <v>0</v>
      </c>
      <c r="DW91" s="31">
        <f t="shared" si="83"/>
        <v>10000000</v>
      </c>
      <c r="DX91" s="31">
        <f t="shared" si="42"/>
        <v>10000000</v>
      </c>
      <c r="DY91" s="31">
        <f t="shared" si="99"/>
        <v>10000000</v>
      </c>
    </row>
    <row r="92" spans="1:129" ht="31.5" customHeight="1" x14ac:dyDescent="0.3">
      <c r="A92" s="67"/>
      <c r="B92" s="170"/>
      <c r="C92" s="35" t="s">
        <v>265</v>
      </c>
      <c r="D92" s="33" t="s">
        <v>266</v>
      </c>
      <c r="E92" s="48">
        <v>520</v>
      </c>
      <c r="F92" s="25" t="s">
        <v>134</v>
      </c>
      <c r="G92" s="26">
        <f t="shared" si="74"/>
        <v>10000000</v>
      </c>
      <c r="H92" s="37"/>
      <c r="I92" s="37"/>
      <c r="J92" s="37"/>
      <c r="K92" s="37"/>
      <c r="L92" s="37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>
        <v>10000000</v>
      </c>
      <c r="X92" s="26"/>
      <c r="Y92" s="26"/>
      <c r="Z92" s="26"/>
      <c r="AA92" s="26"/>
      <c r="AB92" s="26"/>
      <c r="AC92" s="26"/>
      <c r="AD92" s="27">
        <f t="shared" si="81"/>
        <v>0</v>
      </c>
      <c r="AE92" s="26">
        <f t="shared" si="100"/>
        <v>0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7">
        <f t="shared" si="16"/>
        <v>1</v>
      </c>
      <c r="BC92" s="26">
        <f t="shared" si="89"/>
        <v>10000000</v>
      </c>
      <c r="BD92" s="26">
        <f t="shared" si="90"/>
        <v>0</v>
      </c>
      <c r="BE92" s="26">
        <f t="shared" si="90"/>
        <v>0</v>
      </c>
      <c r="BF92" s="26">
        <f t="shared" si="90"/>
        <v>0</v>
      </c>
      <c r="BG92" s="26">
        <f t="shared" si="90"/>
        <v>0</v>
      </c>
      <c r="BH92" s="26">
        <f t="shared" si="90"/>
        <v>0</v>
      </c>
      <c r="BI92" s="26">
        <f t="shared" si="90"/>
        <v>0</v>
      </c>
      <c r="BJ92" s="26">
        <f t="shared" si="90"/>
        <v>0</v>
      </c>
      <c r="BK92" s="26">
        <f t="shared" si="90"/>
        <v>0</v>
      </c>
      <c r="BL92" s="26">
        <f t="shared" si="90"/>
        <v>0</v>
      </c>
      <c r="BM92" s="26">
        <f t="shared" si="90"/>
        <v>0</v>
      </c>
      <c r="BN92" s="26">
        <f t="shared" si="90"/>
        <v>0</v>
      </c>
      <c r="BO92" s="26">
        <f t="shared" si="90"/>
        <v>0</v>
      </c>
      <c r="BP92" s="26">
        <f t="shared" si="90"/>
        <v>0</v>
      </c>
      <c r="BQ92" s="26">
        <f t="shared" si="90"/>
        <v>0</v>
      </c>
      <c r="BR92" s="26">
        <f t="shared" si="90"/>
        <v>0</v>
      </c>
      <c r="BS92" s="26">
        <f t="shared" si="90"/>
        <v>10000000</v>
      </c>
      <c r="BT92" s="26">
        <f t="shared" si="91"/>
        <v>0</v>
      </c>
      <c r="BU92" s="26">
        <f t="shared" si="91"/>
        <v>0</v>
      </c>
      <c r="BV92" s="26">
        <f t="shared" si="91"/>
        <v>0</v>
      </c>
      <c r="BW92" s="26">
        <f t="shared" si="91"/>
        <v>0</v>
      </c>
      <c r="BX92" s="26"/>
      <c r="BY92" s="26">
        <f t="shared" si="92"/>
        <v>0</v>
      </c>
      <c r="BZ92" s="27">
        <f t="shared" si="82"/>
        <v>0</v>
      </c>
      <c r="CA92" s="26">
        <f t="shared" si="93"/>
        <v>0</v>
      </c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7">
        <f t="shared" si="94"/>
        <v>1</v>
      </c>
      <c r="CY92" s="26">
        <f t="shared" si="52"/>
        <v>10000000</v>
      </c>
      <c r="CZ92" s="26">
        <f t="shared" si="95"/>
        <v>0</v>
      </c>
      <c r="DA92" s="26">
        <f t="shared" si="95"/>
        <v>0</v>
      </c>
      <c r="DB92" s="26"/>
      <c r="DC92" s="26">
        <f t="shared" si="96"/>
        <v>0</v>
      </c>
      <c r="DD92" s="26">
        <f t="shared" si="96"/>
        <v>0</v>
      </c>
      <c r="DE92" s="26">
        <f t="shared" si="96"/>
        <v>0</v>
      </c>
      <c r="DF92" s="26">
        <f t="shared" si="96"/>
        <v>0</v>
      </c>
      <c r="DG92" s="26">
        <f t="shared" si="96"/>
        <v>0</v>
      </c>
      <c r="DH92" s="26">
        <f t="shared" si="96"/>
        <v>0</v>
      </c>
      <c r="DI92" s="26">
        <f t="shared" si="96"/>
        <v>0</v>
      </c>
      <c r="DJ92" s="26">
        <f t="shared" si="96"/>
        <v>0</v>
      </c>
      <c r="DK92" s="26">
        <f t="shared" si="96"/>
        <v>0</v>
      </c>
      <c r="DL92" s="26">
        <f t="shared" si="96"/>
        <v>0</v>
      </c>
      <c r="DM92" s="26">
        <f t="shared" si="96"/>
        <v>0</v>
      </c>
      <c r="DN92" s="26">
        <f t="shared" si="96"/>
        <v>0</v>
      </c>
      <c r="DO92" s="26">
        <f t="shared" si="96"/>
        <v>10000000</v>
      </c>
      <c r="DP92" s="26">
        <f t="shared" si="96"/>
        <v>0</v>
      </c>
      <c r="DQ92" s="26">
        <f t="shared" si="96"/>
        <v>0</v>
      </c>
      <c r="DR92" s="26">
        <f t="shared" si="96"/>
        <v>0</v>
      </c>
      <c r="DS92" s="26">
        <f t="shared" si="97"/>
        <v>0</v>
      </c>
      <c r="DT92" s="26"/>
      <c r="DU92" s="26">
        <f t="shared" si="98"/>
        <v>0</v>
      </c>
      <c r="DW92" s="31">
        <f t="shared" si="83"/>
        <v>10000000</v>
      </c>
      <c r="DX92" s="31">
        <f t="shared" si="42"/>
        <v>10000000</v>
      </c>
      <c r="DY92" s="31">
        <f t="shared" si="99"/>
        <v>10000000</v>
      </c>
    </row>
    <row r="93" spans="1:129" ht="31.5" customHeight="1" x14ac:dyDescent="0.3">
      <c r="A93" s="67"/>
      <c r="B93" s="68"/>
      <c r="C93" s="69" t="s">
        <v>267</v>
      </c>
      <c r="D93" s="33" t="s">
        <v>268</v>
      </c>
      <c r="E93" s="52">
        <v>520</v>
      </c>
      <c r="F93" s="25" t="s">
        <v>134</v>
      </c>
      <c r="G93" s="26">
        <f t="shared" si="74"/>
        <v>280000000</v>
      </c>
      <c r="H93" s="37"/>
      <c r="I93" s="37">
        <f>100000000+150000000</f>
        <v>250000000</v>
      </c>
      <c r="J93" s="37"/>
      <c r="K93" s="37"/>
      <c r="L93" s="37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>
        <v>30000000</v>
      </c>
      <c r="Y93" s="26"/>
      <c r="Z93" s="26"/>
      <c r="AA93" s="26"/>
      <c r="AB93" s="26"/>
      <c r="AC93" s="26"/>
      <c r="AD93" s="27">
        <f t="shared" si="81"/>
        <v>0.22844308214285713</v>
      </c>
      <c r="AE93" s="26">
        <f t="shared" si="100"/>
        <v>63964063</v>
      </c>
      <c r="AF93" s="26"/>
      <c r="AG93" s="26">
        <f>+'[2]MAYO 2019'!$K$2399</f>
        <v>35710320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>
        <f>+'[2]MAYO 2019'!$Z$2399</f>
        <v>28253743</v>
      </c>
      <c r="AW93" s="26"/>
      <c r="AX93" s="26"/>
      <c r="AY93" s="26"/>
      <c r="AZ93" s="26"/>
      <c r="BA93" s="26"/>
      <c r="BB93" s="27">
        <f t="shared" si="16"/>
        <v>0.77155691785714287</v>
      </c>
      <c r="BC93" s="26">
        <f t="shared" si="89"/>
        <v>216035937</v>
      </c>
      <c r="BD93" s="26">
        <f t="shared" si="90"/>
        <v>0</v>
      </c>
      <c r="BE93" s="26">
        <f t="shared" si="90"/>
        <v>214289680</v>
      </c>
      <c r="BF93" s="26">
        <f t="shared" si="90"/>
        <v>0</v>
      </c>
      <c r="BG93" s="26">
        <f t="shared" si="90"/>
        <v>0</v>
      </c>
      <c r="BH93" s="26">
        <f t="shared" si="90"/>
        <v>0</v>
      </c>
      <c r="BI93" s="26">
        <f t="shared" si="90"/>
        <v>0</v>
      </c>
      <c r="BJ93" s="26">
        <f t="shared" si="90"/>
        <v>0</v>
      </c>
      <c r="BK93" s="26">
        <f t="shared" si="90"/>
        <v>0</v>
      </c>
      <c r="BL93" s="26">
        <f t="shared" si="90"/>
        <v>0</v>
      </c>
      <c r="BM93" s="26">
        <f t="shared" si="90"/>
        <v>0</v>
      </c>
      <c r="BN93" s="26">
        <f t="shared" si="90"/>
        <v>0</v>
      </c>
      <c r="BO93" s="26">
        <f t="shared" si="90"/>
        <v>0</v>
      </c>
      <c r="BP93" s="26">
        <f t="shared" si="90"/>
        <v>0</v>
      </c>
      <c r="BQ93" s="26">
        <f t="shared" si="90"/>
        <v>0</v>
      </c>
      <c r="BR93" s="26">
        <f t="shared" si="90"/>
        <v>0</v>
      </c>
      <c r="BS93" s="26">
        <f t="shared" si="90"/>
        <v>0</v>
      </c>
      <c r="BT93" s="26">
        <f t="shared" si="91"/>
        <v>1746257</v>
      </c>
      <c r="BU93" s="26">
        <f t="shared" si="91"/>
        <v>0</v>
      </c>
      <c r="BV93" s="26">
        <f t="shared" si="91"/>
        <v>0</v>
      </c>
      <c r="BW93" s="26">
        <f t="shared" si="91"/>
        <v>0</v>
      </c>
      <c r="BX93" s="26"/>
      <c r="BY93" s="26">
        <f t="shared" si="92"/>
        <v>0</v>
      </c>
      <c r="BZ93" s="27">
        <f t="shared" si="82"/>
        <v>0.17609654642857142</v>
      </c>
      <c r="CA93" s="26">
        <f t="shared" si="93"/>
        <v>49307033</v>
      </c>
      <c r="CB93" s="26"/>
      <c r="CC93" s="26">
        <f>+'[2]MAYO 2019'!$H$2454+'[2]MAYO 2019'!$H$2483+'[2]MAYO 2019'!$H$2484+'[2]MAYO 2019'!$H$2487+'[2]MAYO 2019'!$H$2488+'[2]MAYO 2019'!$H$2489+'[2]MAYO 2019'!$H$2490+'[2]MAYO 2019'!$H$2492+'[2]MAYO 2019'!$H$2493+'[2]MAYO 2019'!$H$2496</f>
        <v>21622112</v>
      </c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>
        <f>+'[2]MAYO 2019'!$H$2400+'[2]MAYO 2019'!$H$2403+'[2]MAYO 2019'!$H$2404+'[2]MAYO 2019'!$H$2405+'[2]MAYO 2019'!$H$2424+'[2]MAYO 2019'!$H$2429+'[2]MAYO 2019'!$H$2431+'[2]MAYO 2019'!$H$2432+'[2]MAYO 2019'!$H$2433+'[2]MAYO 2019'!$H$2434+'[2]MAYO 2019'!$H$2435+'[2]MAYO 2019'!$H$2436+'[2]MAYO 2019'!$H$2437+'[2]MAYO 2019'!$H$2442+'[2]MAYO 2019'!$H$2446+'[2]MAYO 2019'!$H$2447+'[2]MAYO 2019'!$H$2448+'[2]MAYO 2019'!$H$2451+'[2]MAYO 2019'!$H$2452+'[2]MAYO 2019'!$H$2453+'[2]MAYO 2019'!$H$2497+'[2]MAYO 2019'!$H$2498+'[2]MAYO 2019'!$H$2499+'[2]MAYO 2019'!$H$2500+'[2]MAYO 2019'!$H$2503+'[2]MAYO 2019'!$H$2504</f>
        <v>27684921</v>
      </c>
      <c r="CS93" s="26"/>
      <c r="CT93" s="26"/>
      <c r="CU93" s="26"/>
      <c r="CV93" s="26"/>
      <c r="CW93" s="26"/>
      <c r="CX93" s="27">
        <f t="shared" si="94"/>
        <v>0.82390345357142858</v>
      </c>
      <c r="CY93" s="26">
        <f t="shared" si="52"/>
        <v>230692967</v>
      </c>
      <c r="CZ93" s="26">
        <f t="shared" si="95"/>
        <v>0</v>
      </c>
      <c r="DA93" s="26">
        <f t="shared" si="95"/>
        <v>228377888</v>
      </c>
      <c r="DB93" s="26"/>
      <c r="DC93" s="26">
        <f t="shared" si="96"/>
        <v>0</v>
      </c>
      <c r="DD93" s="26">
        <f t="shared" si="96"/>
        <v>0</v>
      </c>
      <c r="DE93" s="26">
        <f t="shared" si="96"/>
        <v>0</v>
      </c>
      <c r="DF93" s="26">
        <f t="shared" si="96"/>
        <v>0</v>
      </c>
      <c r="DG93" s="26">
        <f t="shared" si="96"/>
        <v>0</v>
      </c>
      <c r="DH93" s="26">
        <f t="shared" si="96"/>
        <v>0</v>
      </c>
      <c r="DI93" s="26">
        <f t="shared" si="96"/>
        <v>0</v>
      </c>
      <c r="DJ93" s="26">
        <f t="shared" si="96"/>
        <v>0</v>
      </c>
      <c r="DK93" s="26">
        <f t="shared" si="96"/>
        <v>0</v>
      </c>
      <c r="DL93" s="26">
        <f t="shared" si="96"/>
        <v>0</v>
      </c>
      <c r="DM93" s="26">
        <f t="shared" si="96"/>
        <v>0</v>
      </c>
      <c r="DN93" s="26">
        <f t="shared" si="96"/>
        <v>0</v>
      </c>
      <c r="DO93" s="26">
        <f t="shared" si="96"/>
        <v>0</v>
      </c>
      <c r="DP93" s="26">
        <f t="shared" si="96"/>
        <v>2315079</v>
      </c>
      <c r="DQ93" s="26">
        <f t="shared" si="96"/>
        <v>0</v>
      </c>
      <c r="DR93" s="26">
        <f t="shared" si="96"/>
        <v>0</v>
      </c>
      <c r="DS93" s="26">
        <f t="shared" si="97"/>
        <v>0</v>
      </c>
      <c r="DT93" s="26"/>
      <c r="DU93" s="26">
        <f t="shared" si="98"/>
        <v>0</v>
      </c>
      <c r="DW93" s="31">
        <f t="shared" si="83"/>
        <v>280000000</v>
      </c>
      <c r="DX93" s="31">
        <f t="shared" si="42"/>
        <v>280000000</v>
      </c>
      <c r="DY93" s="31">
        <f t="shared" si="99"/>
        <v>280000000</v>
      </c>
    </row>
    <row r="94" spans="1:129" ht="17.399999999999999" customHeight="1" x14ac:dyDescent="0.3">
      <c r="A94" s="183" t="s">
        <v>231</v>
      </c>
      <c r="B94" s="175" t="s">
        <v>269</v>
      </c>
      <c r="C94" s="35" t="s">
        <v>270</v>
      </c>
      <c r="D94" s="24" t="s">
        <v>271</v>
      </c>
      <c r="E94" s="48">
        <v>520</v>
      </c>
      <c r="F94" s="25" t="s">
        <v>134</v>
      </c>
      <c r="G94" s="26">
        <f t="shared" si="74"/>
        <v>25000000</v>
      </c>
      <c r="H94" s="37"/>
      <c r="I94" s="26">
        <v>25000000</v>
      </c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7">
        <f>+AE94/G94</f>
        <v>0.73722339999999997</v>
      </c>
      <c r="AE94" s="26">
        <f t="shared" si="100"/>
        <v>18430585</v>
      </c>
      <c r="AF94" s="26"/>
      <c r="AG94" s="26">
        <f>+'[5]ENERO 2019'!$K$1247</f>
        <v>18430585</v>
      </c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7">
        <f t="shared" si="16"/>
        <v>0.26277660000000003</v>
      </c>
      <c r="BC94" s="26">
        <f t="shared" si="89"/>
        <v>6569415</v>
      </c>
      <c r="BD94" s="26">
        <f t="shared" si="90"/>
        <v>0</v>
      </c>
      <c r="BE94" s="26">
        <f t="shared" si="90"/>
        <v>6569415</v>
      </c>
      <c r="BF94" s="26">
        <f t="shared" si="90"/>
        <v>0</v>
      </c>
      <c r="BG94" s="26">
        <f t="shared" si="90"/>
        <v>0</v>
      </c>
      <c r="BH94" s="26">
        <f t="shared" si="90"/>
        <v>0</v>
      </c>
      <c r="BI94" s="26">
        <f t="shared" si="90"/>
        <v>0</v>
      </c>
      <c r="BJ94" s="26">
        <f t="shared" si="90"/>
        <v>0</v>
      </c>
      <c r="BK94" s="26">
        <f t="shared" si="90"/>
        <v>0</v>
      </c>
      <c r="BL94" s="26">
        <f t="shared" si="90"/>
        <v>0</v>
      </c>
      <c r="BM94" s="26">
        <f t="shared" si="90"/>
        <v>0</v>
      </c>
      <c r="BN94" s="26">
        <f t="shared" si="90"/>
        <v>0</v>
      </c>
      <c r="BO94" s="26">
        <f t="shared" si="90"/>
        <v>0</v>
      </c>
      <c r="BP94" s="26">
        <f t="shared" si="90"/>
        <v>0</v>
      </c>
      <c r="BQ94" s="26">
        <f t="shared" si="90"/>
        <v>0</v>
      </c>
      <c r="BR94" s="26">
        <f t="shared" si="90"/>
        <v>0</v>
      </c>
      <c r="BS94" s="26">
        <f t="shared" ref="BN94:BW98" si="101">W94-AU94</f>
        <v>0</v>
      </c>
      <c r="BT94" s="26">
        <f t="shared" si="101"/>
        <v>0</v>
      </c>
      <c r="BU94" s="26">
        <f t="shared" si="101"/>
        <v>0</v>
      </c>
      <c r="BV94" s="26">
        <f t="shared" si="101"/>
        <v>0</v>
      </c>
      <c r="BW94" s="26">
        <f t="shared" si="101"/>
        <v>0</v>
      </c>
      <c r="BX94" s="26"/>
      <c r="BY94" s="26">
        <f t="shared" si="92"/>
        <v>0</v>
      </c>
      <c r="BZ94" s="27">
        <f>+CA94/G94</f>
        <v>0.73506055999999997</v>
      </c>
      <c r="CA94" s="26">
        <f t="shared" si="93"/>
        <v>18376514</v>
      </c>
      <c r="CB94" s="26"/>
      <c r="CC94" s="26">
        <f>+'[5]ENERO 2019'!$H$1245</f>
        <v>18376514</v>
      </c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7">
        <f t="shared" si="94"/>
        <v>0.26493944000000003</v>
      </c>
      <c r="CY94" s="26">
        <f t="shared" si="52"/>
        <v>6623486</v>
      </c>
      <c r="CZ94" s="26">
        <f t="shared" si="95"/>
        <v>0</v>
      </c>
      <c r="DA94" s="26">
        <f t="shared" si="95"/>
        <v>6623486</v>
      </c>
      <c r="DB94" s="26"/>
      <c r="DC94" s="26">
        <f t="shared" si="96"/>
        <v>0</v>
      </c>
      <c r="DD94" s="26">
        <f t="shared" si="96"/>
        <v>0</v>
      </c>
      <c r="DE94" s="26">
        <f t="shared" si="96"/>
        <v>0</v>
      </c>
      <c r="DF94" s="26">
        <f t="shared" si="96"/>
        <v>0</v>
      </c>
      <c r="DG94" s="26">
        <f t="shared" si="96"/>
        <v>0</v>
      </c>
      <c r="DH94" s="26">
        <f t="shared" si="96"/>
        <v>0</v>
      </c>
      <c r="DI94" s="26">
        <f t="shared" si="96"/>
        <v>0</v>
      </c>
      <c r="DJ94" s="26">
        <f t="shared" si="96"/>
        <v>0</v>
      </c>
      <c r="DK94" s="26">
        <f t="shared" si="96"/>
        <v>0</v>
      </c>
      <c r="DL94" s="26">
        <f t="shared" si="96"/>
        <v>0</v>
      </c>
      <c r="DM94" s="26">
        <f t="shared" si="96"/>
        <v>0</v>
      </c>
      <c r="DN94" s="26">
        <f t="shared" si="96"/>
        <v>0</v>
      </c>
      <c r="DO94" s="26">
        <f t="shared" si="96"/>
        <v>0</v>
      </c>
      <c r="DP94" s="26">
        <f t="shared" si="96"/>
        <v>0</v>
      </c>
      <c r="DQ94" s="26">
        <f t="shared" si="96"/>
        <v>0</v>
      </c>
      <c r="DR94" s="26">
        <f t="shared" ref="DR94:DR101" si="102">Z94-CT94</f>
        <v>0</v>
      </c>
      <c r="DS94" s="26">
        <f t="shared" si="97"/>
        <v>0</v>
      </c>
      <c r="DT94" s="26"/>
      <c r="DU94" s="26">
        <f t="shared" si="98"/>
        <v>0</v>
      </c>
      <c r="DW94" s="31">
        <f>+G94</f>
        <v>25000000</v>
      </c>
      <c r="DX94" s="31">
        <f t="shared" si="42"/>
        <v>25000000</v>
      </c>
      <c r="DY94" s="31">
        <f t="shared" si="99"/>
        <v>25000000</v>
      </c>
    </row>
    <row r="95" spans="1:129" ht="18" customHeight="1" x14ac:dyDescent="0.3">
      <c r="A95" s="174"/>
      <c r="B95" s="164"/>
      <c r="C95" s="35" t="s">
        <v>272</v>
      </c>
      <c r="D95" s="24" t="s">
        <v>273</v>
      </c>
      <c r="E95" s="48">
        <v>520</v>
      </c>
      <c r="F95" s="25" t="s">
        <v>134</v>
      </c>
      <c r="G95" s="26">
        <f t="shared" si="74"/>
        <v>40000000</v>
      </c>
      <c r="H95" s="37"/>
      <c r="I95" s="26">
        <v>40000000</v>
      </c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50"/>
      <c r="X95" s="26"/>
      <c r="Y95" s="26"/>
      <c r="Z95" s="26"/>
      <c r="AA95" s="26"/>
      <c r="AB95" s="26"/>
      <c r="AC95" s="26"/>
      <c r="AD95" s="27">
        <f>+AE95/G95</f>
        <v>0.98583927500000001</v>
      </c>
      <c r="AE95" s="26">
        <f t="shared" si="100"/>
        <v>39433571</v>
      </c>
      <c r="AF95" s="26"/>
      <c r="AG95" s="26">
        <f>+'[4]MARZO 2019'!$K$1706</f>
        <v>39433571</v>
      </c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7">
        <f t="shared" si="16"/>
        <v>1.4160724999999985E-2</v>
      </c>
      <c r="BC95" s="26">
        <f t="shared" si="89"/>
        <v>566429</v>
      </c>
      <c r="BD95" s="26">
        <f t="shared" ref="BD95:BM98" si="103">H95-AF95</f>
        <v>0</v>
      </c>
      <c r="BE95" s="26">
        <f t="shared" si="103"/>
        <v>566429</v>
      </c>
      <c r="BF95" s="26">
        <f t="shared" si="103"/>
        <v>0</v>
      </c>
      <c r="BG95" s="26">
        <f t="shared" si="103"/>
        <v>0</v>
      </c>
      <c r="BH95" s="26">
        <f t="shared" si="103"/>
        <v>0</v>
      </c>
      <c r="BI95" s="26">
        <f t="shared" si="103"/>
        <v>0</v>
      </c>
      <c r="BJ95" s="26">
        <f t="shared" si="103"/>
        <v>0</v>
      </c>
      <c r="BK95" s="26">
        <f t="shared" si="103"/>
        <v>0</v>
      </c>
      <c r="BL95" s="26">
        <f t="shared" si="103"/>
        <v>0</v>
      </c>
      <c r="BM95" s="26">
        <f t="shared" si="103"/>
        <v>0</v>
      </c>
      <c r="BN95" s="26">
        <f t="shared" si="101"/>
        <v>0</v>
      </c>
      <c r="BO95" s="26">
        <f t="shared" si="101"/>
        <v>0</v>
      </c>
      <c r="BP95" s="26">
        <f t="shared" si="101"/>
        <v>0</v>
      </c>
      <c r="BQ95" s="26">
        <f t="shared" si="101"/>
        <v>0</v>
      </c>
      <c r="BR95" s="26">
        <f t="shared" si="101"/>
        <v>0</v>
      </c>
      <c r="BS95" s="26">
        <f t="shared" si="101"/>
        <v>0</v>
      </c>
      <c r="BT95" s="26">
        <f t="shared" si="101"/>
        <v>0</v>
      </c>
      <c r="BU95" s="26">
        <f t="shared" si="101"/>
        <v>0</v>
      </c>
      <c r="BV95" s="26">
        <f t="shared" si="101"/>
        <v>0</v>
      </c>
      <c r="BW95" s="26">
        <f t="shared" si="101"/>
        <v>0</v>
      </c>
      <c r="BX95" s="26"/>
      <c r="BY95" s="26">
        <f t="shared" si="92"/>
        <v>0</v>
      </c>
      <c r="BZ95" s="27">
        <f>+CA95/G95</f>
        <v>0.98583927500000001</v>
      </c>
      <c r="CA95" s="26">
        <f t="shared" si="93"/>
        <v>39433571</v>
      </c>
      <c r="CB95" s="26"/>
      <c r="CC95" s="26">
        <f>+'[4]MARZO 2019'!$H$1704</f>
        <v>39433571</v>
      </c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7">
        <f t="shared" si="94"/>
        <v>1.4160724999999985E-2</v>
      </c>
      <c r="CY95" s="26">
        <f t="shared" si="52"/>
        <v>566429</v>
      </c>
      <c r="CZ95" s="26">
        <f t="shared" ref="CZ95:DA101" si="104">H95-CB95</f>
        <v>0</v>
      </c>
      <c r="DA95" s="26">
        <f t="shared" si="104"/>
        <v>566429</v>
      </c>
      <c r="DB95" s="26"/>
      <c r="DC95" s="26">
        <f t="shared" ref="DC95:DQ101" si="105">K95-CE95</f>
        <v>0</v>
      </c>
      <c r="DD95" s="26">
        <f t="shared" si="105"/>
        <v>0</v>
      </c>
      <c r="DE95" s="26">
        <f t="shared" si="105"/>
        <v>0</v>
      </c>
      <c r="DF95" s="26">
        <f t="shared" si="105"/>
        <v>0</v>
      </c>
      <c r="DG95" s="26">
        <f t="shared" si="105"/>
        <v>0</v>
      </c>
      <c r="DH95" s="26">
        <f t="shared" si="105"/>
        <v>0</v>
      </c>
      <c r="DI95" s="26">
        <f t="shared" si="105"/>
        <v>0</v>
      </c>
      <c r="DJ95" s="26">
        <f t="shared" si="105"/>
        <v>0</v>
      </c>
      <c r="DK95" s="26">
        <f t="shared" si="105"/>
        <v>0</v>
      </c>
      <c r="DL95" s="26">
        <f t="shared" si="105"/>
        <v>0</v>
      </c>
      <c r="DM95" s="26">
        <f t="shared" si="105"/>
        <v>0</v>
      </c>
      <c r="DN95" s="26">
        <f t="shared" si="105"/>
        <v>0</v>
      </c>
      <c r="DO95" s="26">
        <f t="shared" si="105"/>
        <v>0</v>
      </c>
      <c r="DP95" s="26">
        <f t="shared" si="105"/>
        <v>0</v>
      </c>
      <c r="DQ95" s="26">
        <f t="shared" si="105"/>
        <v>0</v>
      </c>
      <c r="DR95" s="26">
        <f t="shared" si="102"/>
        <v>0</v>
      </c>
      <c r="DS95" s="26">
        <f t="shared" si="97"/>
        <v>0</v>
      </c>
      <c r="DT95" s="26"/>
      <c r="DU95" s="26">
        <f t="shared" si="98"/>
        <v>0</v>
      </c>
      <c r="DW95" s="31">
        <f>+G95</f>
        <v>40000000</v>
      </c>
      <c r="DX95" s="31">
        <f t="shared" si="42"/>
        <v>40000000</v>
      </c>
      <c r="DY95" s="31">
        <f t="shared" si="99"/>
        <v>40000000</v>
      </c>
    </row>
    <row r="96" spans="1:129" ht="26.4" customHeight="1" x14ac:dyDescent="0.3">
      <c r="A96" s="174"/>
      <c r="B96" s="70" t="s">
        <v>274</v>
      </c>
      <c r="C96" s="35" t="s">
        <v>275</v>
      </c>
      <c r="D96" s="24" t="s">
        <v>276</v>
      </c>
      <c r="E96" s="48">
        <v>520</v>
      </c>
      <c r="F96" s="25" t="s">
        <v>134</v>
      </c>
      <c r="G96" s="26">
        <f t="shared" si="74"/>
        <v>15000000</v>
      </c>
      <c r="H96" s="37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50">
        <v>15000000</v>
      </c>
      <c r="X96" s="26"/>
      <c r="Y96" s="26"/>
      <c r="Z96" s="26"/>
      <c r="AA96" s="26"/>
      <c r="AB96" s="26"/>
      <c r="AC96" s="26"/>
      <c r="AD96" s="27">
        <f t="shared" ref="AD96:AD113" si="106">+AE96/G96</f>
        <v>0</v>
      </c>
      <c r="AE96" s="26">
        <f t="shared" si="100"/>
        <v>0</v>
      </c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7">
        <f t="shared" si="16"/>
        <v>1</v>
      </c>
      <c r="BC96" s="26">
        <f t="shared" si="89"/>
        <v>15000000</v>
      </c>
      <c r="BD96" s="26">
        <f t="shared" si="103"/>
        <v>0</v>
      </c>
      <c r="BE96" s="26">
        <f t="shared" si="103"/>
        <v>0</v>
      </c>
      <c r="BF96" s="26">
        <f t="shared" si="103"/>
        <v>0</v>
      </c>
      <c r="BG96" s="26">
        <f t="shared" si="103"/>
        <v>0</v>
      </c>
      <c r="BH96" s="26">
        <f t="shared" si="103"/>
        <v>0</v>
      </c>
      <c r="BI96" s="26">
        <f t="shared" si="103"/>
        <v>0</v>
      </c>
      <c r="BJ96" s="26">
        <f t="shared" si="103"/>
        <v>0</v>
      </c>
      <c r="BK96" s="26">
        <f t="shared" si="103"/>
        <v>0</v>
      </c>
      <c r="BL96" s="26">
        <f t="shared" si="103"/>
        <v>0</v>
      </c>
      <c r="BM96" s="26">
        <f t="shared" si="103"/>
        <v>0</v>
      </c>
      <c r="BN96" s="26">
        <f t="shared" si="101"/>
        <v>0</v>
      </c>
      <c r="BO96" s="26">
        <f t="shared" si="101"/>
        <v>0</v>
      </c>
      <c r="BP96" s="26">
        <f t="shared" si="101"/>
        <v>0</v>
      </c>
      <c r="BQ96" s="26">
        <f t="shared" si="101"/>
        <v>0</v>
      </c>
      <c r="BR96" s="26">
        <f t="shared" si="101"/>
        <v>0</v>
      </c>
      <c r="BS96" s="26">
        <f t="shared" si="101"/>
        <v>15000000</v>
      </c>
      <c r="BT96" s="26">
        <f t="shared" si="101"/>
        <v>0</v>
      </c>
      <c r="BU96" s="26">
        <f t="shared" si="101"/>
        <v>0</v>
      </c>
      <c r="BV96" s="26">
        <f t="shared" si="101"/>
        <v>0</v>
      </c>
      <c r="BW96" s="26">
        <f t="shared" si="101"/>
        <v>0</v>
      </c>
      <c r="BX96" s="26"/>
      <c r="BY96" s="26">
        <f t="shared" si="92"/>
        <v>0</v>
      </c>
      <c r="BZ96" s="27">
        <f t="shared" ref="BZ96:BZ108" si="107">+CA96/G96</f>
        <v>0</v>
      </c>
      <c r="CA96" s="26">
        <f t="shared" si="93"/>
        <v>0</v>
      </c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7">
        <f t="shared" si="94"/>
        <v>1</v>
      </c>
      <c r="CY96" s="26">
        <f t="shared" si="52"/>
        <v>15000000</v>
      </c>
      <c r="CZ96" s="26">
        <f t="shared" si="104"/>
        <v>0</v>
      </c>
      <c r="DA96" s="26">
        <f t="shared" si="104"/>
        <v>0</v>
      </c>
      <c r="DB96" s="26"/>
      <c r="DC96" s="26">
        <f t="shared" si="105"/>
        <v>0</v>
      </c>
      <c r="DD96" s="26">
        <f t="shared" si="105"/>
        <v>0</v>
      </c>
      <c r="DE96" s="26">
        <f t="shared" si="105"/>
        <v>0</v>
      </c>
      <c r="DF96" s="26">
        <f t="shared" si="105"/>
        <v>0</v>
      </c>
      <c r="DG96" s="26">
        <f t="shared" si="105"/>
        <v>0</v>
      </c>
      <c r="DH96" s="26">
        <f t="shared" si="105"/>
        <v>0</v>
      </c>
      <c r="DI96" s="26">
        <f t="shared" si="105"/>
        <v>0</v>
      </c>
      <c r="DJ96" s="26">
        <f t="shared" si="105"/>
        <v>0</v>
      </c>
      <c r="DK96" s="26">
        <f t="shared" si="105"/>
        <v>0</v>
      </c>
      <c r="DL96" s="26">
        <f t="shared" si="105"/>
        <v>0</v>
      </c>
      <c r="DM96" s="26">
        <f t="shared" si="105"/>
        <v>0</v>
      </c>
      <c r="DN96" s="26">
        <f t="shared" si="105"/>
        <v>0</v>
      </c>
      <c r="DO96" s="26">
        <f t="shared" si="105"/>
        <v>15000000</v>
      </c>
      <c r="DP96" s="26">
        <f t="shared" si="105"/>
        <v>0</v>
      </c>
      <c r="DQ96" s="26">
        <f t="shared" si="105"/>
        <v>0</v>
      </c>
      <c r="DR96" s="26">
        <f t="shared" si="102"/>
        <v>0</v>
      </c>
      <c r="DS96" s="26">
        <f t="shared" si="97"/>
        <v>0</v>
      </c>
      <c r="DT96" s="26"/>
      <c r="DU96" s="26">
        <f t="shared" si="98"/>
        <v>0</v>
      </c>
      <c r="DW96" s="31">
        <f t="shared" ref="DW96:DW134" si="108">+G96</f>
        <v>15000000</v>
      </c>
      <c r="DX96" s="31">
        <f t="shared" si="42"/>
        <v>15000000</v>
      </c>
      <c r="DY96" s="31">
        <f t="shared" si="99"/>
        <v>15000000</v>
      </c>
    </row>
    <row r="97" spans="1:131" ht="19.8" customHeight="1" x14ac:dyDescent="0.3">
      <c r="A97" s="174"/>
      <c r="B97" s="84" t="s">
        <v>277</v>
      </c>
      <c r="C97" s="35" t="s">
        <v>278</v>
      </c>
      <c r="D97" s="70" t="s">
        <v>279</v>
      </c>
      <c r="E97" s="48">
        <v>520</v>
      </c>
      <c r="F97" s="71" t="s">
        <v>134</v>
      </c>
      <c r="G97" s="26">
        <f t="shared" si="74"/>
        <v>50000000</v>
      </c>
      <c r="H97" s="37"/>
      <c r="I97" s="26">
        <v>50000000</v>
      </c>
      <c r="J97" s="50"/>
      <c r="K97" s="72"/>
      <c r="L97" s="50"/>
      <c r="M97" s="37"/>
      <c r="N97" s="37"/>
      <c r="O97" s="37"/>
      <c r="P97" s="37"/>
      <c r="Q97" s="37"/>
      <c r="R97" s="30"/>
      <c r="S97" s="30"/>
      <c r="T97" s="30"/>
      <c r="U97" s="30"/>
      <c r="V97" s="37"/>
      <c r="W97" s="50"/>
      <c r="X97" s="26"/>
      <c r="Y97" s="26"/>
      <c r="Z97" s="37"/>
      <c r="AA97" s="37"/>
      <c r="AB97" s="37"/>
      <c r="AC97" s="73"/>
      <c r="AD97" s="27">
        <f t="shared" si="106"/>
        <v>0.48</v>
      </c>
      <c r="AE97" s="26">
        <f t="shared" si="100"/>
        <v>24000000</v>
      </c>
      <c r="AF97" s="26"/>
      <c r="AG97" s="26">
        <f>+'[5]ENERO 2019'!$K$1273</f>
        <v>24000000</v>
      </c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7">
        <f t="shared" si="16"/>
        <v>0.52</v>
      </c>
      <c r="BC97" s="26">
        <f t="shared" si="89"/>
        <v>26000000</v>
      </c>
      <c r="BD97" s="26">
        <f t="shared" si="103"/>
        <v>0</v>
      </c>
      <c r="BE97" s="26">
        <f t="shared" si="103"/>
        <v>26000000</v>
      </c>
      <c r="BF97" s="26">
        <f t="shared" si="103"/>
        <v>0</v>
      </c>
      <c r="BG97" s="26">
        <f t="shared" si="103"/>
        <v>0</v>
      </c>
      <c r="BH97" s="26">
        <f t="shared" si="103"/>
        <v>0</v>
      </c>
      <c r="BI97" s="26">
        <f t="shared" si="103"/>
        <v>0</v>
      </c>
      <c r="BJ97" s="26">
        <f t="shared" si="103"/>
        <v>0</v>
      </c>
      <c r="BK97" s="26">
        <f t="shared" si="103"/>
        <v>0</v>
      </c>
      <c r="BL97" s="26">
        <f t="shared" si="103"/>
        <v>0</v>
      </c>
      <c r="BM97" s="26">
        <f t="shared" si="103"/>
        <v>0</v>
      </c>
      <c r="BN97" s="26">
        <f t="shared" si="101"/>
        <v>0</v>
      </c>
      <c r="BO97" s="26">
        <f t="shared" si="101"/>
        <v>0</v>
      </c>
      <c r="BP97" s="26">
        <f t="shared" si="101"/>
        <v>0</v>
      </c>
      <c r="BQ97" s="26">
        <f t="shared" si="101"/>
        <v>0</v>
      </c>
      <c r="BR97" s="26">
        <f t="shared" si="101"/>
        <v>0</v>
      </c>
      <c r="BS97" s="26">
        <f t="shared" si="101"/>
        <v>0</v>
      </c>
      <c r="BT97" s="26">
        <f t="shared" si="101"/>
        <v>0</v>
      </c>
      <c r="BU97" s="26">
        <f t="shared" si="101"/>
        <v>0</v>
      </c>
      <c r="BV97" s="26">
        <f t="shared" si="101"/>
        <v>0</v>
      </c>
      <c r="BW97" s="26">
        <f t="shared" si="101"/>
        <v>0</v>
      </c>
      <c r="BX97" s="26"/>
      <c r="BY97" s="26">
        <f t="shared" si="92"/>
        <v>0</v>
      </c>
      <c r="BZ97" s="27">
        <f t="shared" si="107"/>
        <v>0.48</v>
      </c>
      <c r="CA97" s="26">
        <f t="shared" si="93"/>
        <v>24000000</v>
      </c>
      <c r="CB97" s="26"/>
      <c r="CC97" s="26">
        <f>+'[5]ENERO 2019'!$H$1271</f>
        <v>24000000</v>
      </c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7">
        <f t="shared" si="94"/>
        <v>0.52</v>
      </c>
      <c r="CY97" s="26">
        <f t="shared" si="52"/>
        <v>26000000</v>
      </c>
      <c r="CZ97" s="26">
        <f t="shared" si="104"/>
        <v>0</v>
      </c>
      <c r="DA97" s="26">
        <f t="shared" si="104"/>
        <v>26000000</v>
      </c>
      <c r="DB97" s="26"/>
      <c r="DC97" s="26">
        <f t="shared" si="105"/>
        <v>0</v>
      </c>
      <c r="DD97" s="26">
        <f t="shared" si="105"/>
        <v>0</v>
      </c>
      <c r="DE97" s="26">
        <f t="shared" si="105"/>
        <v>0</v>
      </c>
      <c r="DF97" s="26">
        <f t="shared" si="105"/>
        <v>0</v>
      </c>
      <c r="DG97" s="26">
        <f t="shared" si="105"/>
        <v>0</v>
      </c>
      <c r="DH97" s="26">
        <f t="shared" si="105"/>
        <v>0</v>
      </c>
      <c r="DI97" s="26">
        <f t="shared" si="105"/>
        <v>0</v>
      </c>
      <c r="DJ97" s="26">
        <f t="shared" si="105"/>
        <v>0</v>
      </c>
      <c r="DK97" s="26">
        <f t="shared" si="105"/>
        <v>0</v>
      </c>
      <c r="DL97" s="26">
        <f t="shared" si="105"/>
        <v>0</v>
      </c>
      <c r="DM97" s="26">
        <f t="shared" si="105"/>
        <v>0</v>
      </c>
      <c r="DN97" s="26">
        <f t="shared" si="105"/>
        <v>0</v>
      </c>
      <c r="DO97" s="26">
        <f t="shared" si="105"/>
        <v>0</v>
      </c>
      <c r="DP97" s="26">
        <f t="shared" si="105"/>
        <v>0</v>
      </c>
      <c r="DQ97" s="26">
        <f t="shared" si="105"/>
        <v>0</v>
      </c>
      <c r="DR97" s="26">
        <f t="shared" si="102"/>
        <v>0</v>
      </c>
      <c r="DS97" s="26">
        <f t="shared" si="97"/>
        <v>0</v>
      </c>
      <c r="DT97" s="26"/>
      <c r="DU97" s="26">
        <f t="shared" si="98"/>
        <v>0</v>
      </c>
      <c r="DW97" s="31">
        <f t="shared" si="108"/>
        <v>50000000</v>
      </c>
      <c r="DX97" s="31">
        <f t="shared" si="42"/>
        <v>50000000</v>
      </c>
      <c r="DY97" s="31">
        <f t="shared" si="99"/>
        <v>50000000</v>
      </c>
    </row>
    <row r="98" spans="1:131" s="79" customFormat="1" ht="31.5" customHeight="1" x14ac:dyDescent="0.3">
      <c r="A98" s="174" t="s">
        <v>231</v>
      </c>
      <c r="B98" s="74" t="s">
        <v>280</v>
      </c>
      <c r="C98" s="75" t="s">
        <v>281</v>
      </c>
      <c r="D98" s="24" t="s">
        <v>282</v>
      </c>
      <c r="E98" s="76">
        <v>520</v>
      </c>
      <c r="F98" s="71" t="s">
        <v>134</v>
      </c>
      <c r="G98" s="26">
        <f t="shared" si="74"/>
        <v>5000000</v>
      </c>
      <c r="H98" s="30"/>
      <c r="I98" s="26"/>
      <c r="J98" s="26"/>
      <c r="K98" s="30"/>
      <c r="L98" s="77"/>
      <c r="M98" s="30"/>
      <c r="N98" s="30"/>
      <c r="O98" s="30"/>
      <c r="P98" s="30"/>
      <c r="Q98" s="30"/>
      <c r="R98" s="30"/>
      <c r="S98" s="30"/>
      <c r="T98" s="30"/>
      <c r="U98" s="30"/>
      <c r="V98" s="37"/>
      <c r="W98" s="50">
        <v>5000000</v>
      </c>
      <c r="X98" s="26"/>
      <c r="Y98" s="26"/>
      <c r="Z98" s="26"/>
      <c r="AA98" s="26"/>
      <c r="AB98" s="26"/>
      <c r="AC98" s="26"/>
      <c r="AD98" s="78">
        <f t="shared" si="106"/>
        <v>0</v>
      </c>
      <c r="AE98" s="26">
        <f t="shared" si="100"/>
        <v>0</v>
      </c>
      <c r="AF98" s="77"/>
      <c r="AG98" s="77"/>
      <c r="AH98" s="77"/>
      <c r="AI98" s="77"/>
      <c r="AJ98" s="77"/>
      <c r="AK98" s="26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8">
        <f t="shared" si="16"/>
        <v>1</v>
      </c>
      <c r="BC98" s="26">
        <f t="shared" si="89"/>
        <v>5000000</v>
      </c>
      <c r="BD98" s="26">
        <f t="shared" si="103"/>
        <v>0</v>
      </c>
      <c r="BE98" s="26">
        <f t="shared" si="103"/>
        <v>0</v>
      </c>
      <c r="BF98" s="26">
        <f t="shared" si="103"/>
        <v>0</v>
      </c>
      <c r="BG98" s="26">
        <f t="shared" si="103"/>
        <v>0</v>
      </c>
      <c r="BH98" s="26">
        <f t="shared" si="103"/>
        <v>0</v>
      </c>
      <c r="BI98" s="26">
        <f t="shared" si="103"/>
        <v>0</v>
      </c>
      <c r="BJ98" s="26">
        <f t="shared" si="103"/>
        <v>0</v>
      </c>
      <c r="BK98" s="26">
        <f t="shared" si="103"/>
        <v>0</v>
      </c>
      <c r="BL98" s="26">
        <f t="shared" si="103"/>
        <v>0</v>
      </c>
      <c r="BM98" s="26">
        <f t="shared" si="103"/>
        <v>0</v>
      </c>
      <c r="BN98" s="26">
        <f t="shared" si="101"/>
        <v>0</v>
      </c>
      <c r="BO98" s="26">
        <f t="shared" si="101"/>
        <v>0</v>
      </c>
      <c r="BP98" s="26">
        <f t="shared" si="101"/>
        <v>0</v>
      </c>
      <c r="BQ98" s="26">
        <f t="shared" si="101"/>
        <v>0</v>
      </c>
      <c r="BR98" s="26">
        <f t="shared" si="101"/>
        <v>0</v>
      </c>
      <c r="BS98" s="26">
        <f t="shared" si="101"/>
        <v>5000000</v>
      </c>
      <c r="BT98" s="26">
        <f t="shared" si="101"/>
        <v>0</v>
      </c>
      <c r="BU98" s="26">
        <f t="shared" si="101"/>
        <v>0</v>
      </c>
      <c r="BV98" s="26">
        <f t="shared" si="101"/>
        <v>0</v>
      </c>
      <c r="BW98" s="26">
        <f t="shared" si="101"/>
        <v>0</v>
      </c>
      <c r="BX98" s="26"/>
      <c r="BY98" s="26">
        <f t="shared" si="92"/>
        <v>0</v>
      </c>
      <c r="BZ98" s="78">
        <f t="shared" si="107"/>
        <v>0</v>
      </c>
      <c r="CA98" s="26">
        <f t="shared" si="93"/>
        <v>0</v>
      </c>
      <c r="CB98" s="77"/>
      <c r="CC98" s="77"/>
      <c r="CD98" s="77"/>
      <c r="CE98" s="77"/>
      <c r="CF98" s="77"/>
      <c r="CG98" s="77"/>
      <c r="CH98" s="77"/>
      <c r="CI98" s="77"/>
      <c r="CJ98" s="77"/>
      <c r="CK98" s="77"/>
      <c r="CL98" s="77"/>
      <c r="CM98" s="77"/>
      <c r="CN98" s="77"/>
      <c r="CO98" s="77"/>
      <c r="CP98" s="77"/>
      <c r="CQ98" s="77"/>
      <c r="CR98" s="77"/>
      <c r="CS98" s="77"/>
      <c r="CT98" s="77"/>
      <c r="CU98" s="77"/>
      <c r="CV98" s="77"/>
      <c r="CW98" s="77"/>
      <c r="CX98" s="78">
        <f t="shared" si="94"/>
        <v>1</v>
      </c>
      <c r="CY98" s="26">
        <f t="shared" si="52"/>
        <v>5000000</v>
      </c>
      <c r="CZ98" s="26">
        <f t="shared" si="104"/>
        <v>0</v>
      </c>
      <c r="DA98" s="26">
        <f t="shared" si="104"/>
        <v>0</v>
      </c>
      <c r="DB98" s="26"/>
      <c r="DC98" s="26">
        <f t="shared" si="105"/>
        <v>0</v>
      </c>
      <c r="DD98" s="26">
        <f t="shared" si="105"/>
        <v>0</v>
      </c>
      <c r="DE98" s="26">
        <f t="shared" si="105"/>
        <v>0</v>
      </c>
      <c r="DF98" s="26">
        <f t="shared" si="105"/>
        <v>0</v>
      </c>
      <c r="DG98" s="26">
        <f t="shared" si="105"/>
        <v>0</v>
      </c>
      <c r="DH98" s="26">
        <f t="shared" si="105"/>
        <v>0</v>
      </c>
      <c r="DI98" s="26">
        <f t="shared" si="105"/>
        <v>0</v>
      </c>
      <c r="DJ98" s="26">
        <f t="shared" si="105"/>
        <v>0</v>
      </c>
      <c r="DK98" s="26">
        <f t="shared" si="105"/>
        <v>0</v>
      </c>
      <c r="DL98" s="26">
        <f t="shared" si="105"/>
        <v>0</v>
      </c>
      <c r="DM98" s="26">
        <f t="shared" si="105"/>
        <v>0</v>
      </c>
      <c r="DN98" s="26">
        <f t="shared" si="105"/>
        <v>0</v>
      </c>
      <c r="DO98" s="26">
        <f t="shared" si="105"/>
        <v>5000000</v>
      </c>
      <c r="DP98" s="26">
        <f t="shared" si="105"/>
        <v>0</v>
      </c>
      <c r="DQ98" s="26">
        <f t="shared" si="105"/>
        <v>0</v>
      </c>
      <c r="DR98" s="26">
        <f t="shared" si="102"/>
        <v>0</v>
      </c>
      <c r="DS98" s="26">
        <f t="shared" si="97"/>
        <v>0</v>
      </c>
      <c r="DT98" s="26"/>
      <c r="DU98" s="26">
        <f t="shared" si="98"/>
        <v>0</v>
      </c>
      <c r="DW98" s="31">
        <f t="shared" si="108"/>
        <v>5000000</v>
      </c>
      <c r="DX98" s="31">
        <f t="shared" si="42"/>
        <v>5000000</v>
      </c>
      <c r="DY98" s="31">
        <f t="shared" si="99"/>
        <v>5000000</v>
      </c>
    </row>
    <row r="99" spans="1:131" s="79" customFormat="1" ht="30.6" customHeight="1" x14ac:dyDescent="0.3">
      <c r="A99" s="174"/>
      <c r="B99" s="74"/>
      <c r="C99" s="75" t="s">
        <v>283</v>
      </c>
      <c r="D99" s="24" t="s">
        <v>284</v>
      </c>
      <c r="E99" s="76">
        <v>520</v>
      </c>
      <c r="F99" s="71" t="s">
        <v>134</v>
      </c>
      <c r="G99" s="26">
        <f t="shared" si="74"/>
        <v>10000000</v>
      </c>
      <c r="H99" s="30"/>
      <c r="I99" s="26"/>
      <c r="J99" s="50"/>
      <c r="K99" s="80"/>
      <c r="L99" s="81"/>
      <c r="M99" s="30"/>
      <c r="N99" s="30"/>
      <c r="O99" s="30"/>
      <c r="P99" s="30"/>
      <c r="Q99" s="30"/>
      <c r="R99" s="30"/>
      <c r="S99" s="30"/>
      <c r="T99" s="30"/>
      <c r="U99" s="30"/>
      <c r="V99" s="37"/>
      <c r="W99" s="50">
        <v>10000000</v>
      </c>
      <c r="X99" s="26"/>
      <c r="Y99" s="26"/>
      <c r="Z99" s="26"/>
      <c r="AA99" s="26"/>
      <c r="AB99" s="26"/>
      <c r="AC99" s="26"/>
      <c r="AD99" s="78">
        <f t="shared" si="106"/>
        <v>0</v>
      </c>
      <c r="AE99" s="26">
        <f t="shared" si="100"/>
        <v>0</v>
      </c>
      <c r="AF99" s="77"/>
      <c r="AG99" s="77"/>
      <c r="AH99" s="77"/>
      <c r="AI99" s="77"/>
      <c r="AJ99" s="77"/>
      <c r="AK99" s="26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8">
        <f t="shared" ref="BB99:BB137" si="109">1-AD99</f>
        <v>1</v>
      </c>
      <c r="BC99" s="26">
        <f t="shared" si="89"/>
        <v>10000000</v>
      </c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>
        <f>W99-AU99</f>
        <v>10000000</v>
      </c>
      <c r="BT99" s="26"/>
      <c r="BU99" s="26"/>
      <c r="BV99" s="26"/>
      <c r="BW99" s="26"/>
      <c r="BX99" s="26"/>
      <c r="BY99" s="26"/>
      <c r="BZ99" s="78">
        <f t="shared" si="107"/>
        <v>0</v>
      </c>
      <c r="CA99" s="26">
        <f t="shared" si="93"/>
        <v>0</v>
      </c>
      <c r="CB99" s="77"/>
      <c r="CC99" s="77"/>
      <c r="CD99" s="77"/>
      <c r="CE99" s="77"/>
      <c r="CF99" s="77"/>
      <c r="CG99" s="77"/>
      <c r="CH99" s="77"/>
      <c r="CI99" s="77"/>
      <c r="CJ99" s="77"/>
      <c r="CK99" s="77"/>
      <c r="CL99" s="77"/>
      <c r="CM99" s="77"/>
      <c r="CN99" s="77"/>
      <c r="CO99" s="77"/>
      <c r="CP99" s="77"/>
      <c r="CQ99" s="77"/>
      <c r="CR99" s="77"/>
      <c r="CS99" s="77"/>
      <c r="CT99" s="77"/>
      <c r="CU99" s="77"/>
      <c r="CV99" s="77"/>
      <c r="CW99" s="77"/>
      <c r="CX99" s="78">
        <f t="shared" si="94"/>
        <v>1</v>
      </c>
      <c r="CY99" s="26">
        <f t="shared" si="52"/>
        <v>10000000</v>
      </c>
      <c r="CZ99" s="26">
        <f t="shared" si="104"/>
        <v>0</v>
      </c>
      <c r="DA99" s="26">
        <f t="shared" si="104"/>
        <v>0</v>
      </c>
      <c r="DB99" s="26"/>
      <c r="DC99" s="26">
        <f t="shared" si="105"/>
        <v>0</v>
      </c>
      <c r="DD99" s="26">
        <f t="shared" si="105"/>
        <v>0</v>
      </c>
      <c r="DE99" s="26">
        <f t="shared" si="105"/>
        <v>0</v>
      </c>
      <c r="DF99" s="26">
        <f t="shared" si="105"/>
        <v>0</v>
      </c>
      <c r="DG99" s="26">
        <f t="shared" si="105"/>
        <v>0</v>
      </c>
      <c r="DH99" s="26">
        <f t="shared" si="105"/>
        <v>0</v>
      </c>
      <c r="DI99" s="26">
        <f t="shared" si="105"/>
        <v>0</v>
      </c>
      <c r="DJ99" s="26">
        <f t="shared" si="105"/>
        <v>0</v>
      </c>
      <c r="DK99" s="26">
        <f t="shared" si="105"/>
        <v>0</v>
      </c>
      <c r="DL99" s="26">
        <f t="shared" si="105"/>
        <v>0</v>
      </c>
      <c r="DM99" s="26">
        <f t="shared" si="105"/>
        <v>0</v>
      </c>
      <c r="DN99" s="26">
        <f t="shared" si="105"/>
        <v>0</v>
      </c>
      <c r="DO99" s="26">
        <f t="shared" si="105"/>
        <v>10000000</v>
      </c>
      <c r="DP99" s="26">
        <f t="shared" si="105"/>
        <v>0</v>
      </c>
      <c r="DQ99" s="26">
        <f t="shared" si="105"/>
        <v>0</v>
      </c>
      <c r="DR99" s="26">
        <f t="shared" si="102"/>
        <v>0</v>
      </c>
      <c r="DS99" s="26">
        <f t="shared" si="97"/>
        <v>0</v>
      </c>
      <c r="DT99" s="26"/>
      <c r="DU99" s="26">
        <f t="shared" si="98"/>
        <v>0</v>
      </c>
      <c r="DW99" s="31">
        <f t="shared" si="108"/>
        <v>10000000</v>
      </c>
      <c r="DX99" s="31">
        <f t="shared" si="42"/>
        <v>10000000</v>
      </c>
      <c r="DY99" s="31">
        <f t="shared" si="99"/>
        <v>10000000</v>
      </c>
    </row>
    <row r="100" spans="1:131" ht="29.25" customHeight="1" x14ac:dyDescent="0.3">
      <c r="A100" s="174"/>
      <c r="B100" s="175" t="s">
        <v>285</v>
      </c>
      <c r="C100" s="35" t="s">
        <v>286</v>
      </c>
      <c r="D100" s="24" t="s">
        <v>287</v>
      </c>
      <c r="E100" s="48">
        <v>520</v>
      </c>
      <c r="F100" s="71" t="s">
        <v>288</v>
      </c>
      <c r="G100" s="26">
        <f t="shared" si="74"/>
        <v>258000000</v>
      </c>
      <c r="H100" s="37"/>
      <c r="I100" s="26">
        <v>200000000</v>
      </c>
      <c r="J100" s="50"/>
      <c r="K100" s="50"/>
      <c r="L100" s="81"/>
      <c r="M100" s="37"/>
      <c r="N100" s="37"/>
      <c r="O100" s="37"/>
      <c r="P100" s="37"/>
      <c r="Q100" s="37"/>
      <c r="R100" s="30"/>
      <c r="S100" s="30"/>
      <c r="T100" s="30"/>
      <c r="U100" s="30"/>
      <c r="V100" s="37"/>
      <c r="W100" s="50"/>
      <c r="X100" s="26">
        <v>50000000</v>
      </c>
      <c r="Y100" s="26"/>
      <c r="Z100" s="26"/>
      <c r="AA100" s="26"/>
      <c r="AB100" s="26"/>
      <c r="AC100" s="26">
        <v>8000000</v>
      </c>
      <c r="AD100" s="27">
        <f t="shared" si="106"/>
        <v>0.77287160465116278</v>
      </c>
      <c r="AE100" s="26">
        <f t="shared" si="100"/>
        <v>199400874</v>
      </c>
      <c r="AF100" s="26"/>
      <c r="AG100" s="26">
        <f>+'[2]MAYO 2019'!$K$2567</f>
        <v>191400874</v>
      </c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>
        <f>+'[2]MAYO 2019'!$AF$2567</f>
        <v>8000000</v>
      </c>
      <c r="BB100" s="27">
        <f t="shared" si="109"/>
        <v>0.22712839534883722</v>
      </c>
      <c r="BC100" s="26">
        <f t="shared" si="89"/>
        <v>58599126</v>
      </c>
      <c r="BD100" s="26">
        <f t="shared" ref="BD100:BR101" si="110">H100-AF100</f>
        <v>0</v>
      </c>
      <c r="BE100" s="26">
        <f t="shared" si="110"/>
        <v>8599126</v>
      </c>
      <c r="BF100" s="26">
        <f t="shared" si="110"/>
        <v>0</v>
      </c>
      <c r="BG100" s="26">
        <f t="shared" si="110"/>
        <v>0</v>
      </c>
      <c r="BH100" s="26">
        <f t="shared" si="110"/>
        <v>0</v>
      </c>
      <c r="BI100" s="26">
        <f t="shared" si="110"/>
        <v>0</v>
      </c>
      <c r="BJ100" s="26">
        <f t="shared" si="110"/>
        <v>0</v>
      </c>
      <c r="BK100" s="26">
        <f t="shared" si="110"/>
        <v>0</v>
      </c>
      <c r="BL100" s="26">
        <f t="shared" si="110"/>
        <v>0</v>
      </c>
      <c r="BM100" s="26">
        <f t="shared" si="110"/>
        <v>0</v>
      </c>
      <c r="BN100" s="26">
        <f t="shared" si="110"/>
        <v>0</v>
      </c>
      <c r="BO100" s="26">
        <f t="shared" si="110"/>
        <v>0</v>
      </c>
      <c r="BP100" s="26">
        <f t="shared" si="110"/>
        <v>0</v>
      </c>
      <c r="BQ100" s="26">
        <f t="shared" si="110"/>
        <v>0</v>
      </c>
      <c r="BR100" s="26">
        <f t="shared" si="110"/>
        <v>0</v>
      </c>
      <c r="BS100" s="26">
        <f>W100-AU100</f>
        <v>0</v>
      </c>
      <c r="BT100" s="26">
        <f t="shared" ref="BT100:BW101" si="111">X100-AV100</f>
        <v>50000000</v>
      </c>
      <c r="BU100" s="26">
        <f t="shared" si="111"/>
        <v>0</v>
      </c>
      <c r="BV100" s="26">
        <f t="shared" si="111"/>
        <v>0</v>
      </c>
      <c r="BW100" s="26">
        <f t="shared" si="111"/>
        <v>0</v>
      </c>
      <c r="BX100" s="26"/>
      <c r="BY100" s="26">
        <f t="shared" si="92"/>
        <v>0</v>
      </c>
      <c r="BZ100" s="27">
        <f t="shared" si="107"/>
        <v>0.65629373643410849</v>
      </c>
      <c r="CA100" s="26">
        <f t="shared" si="93"/>
        <v>169323784</v>
      </c>
      <c r="CB100" s="26"/>
      <c r="CC100" s="26">
        <f>+'[1]ABRIL 2019'!$H$2117+'[1]ABRIL 2019'!$H$2134+'[1]ABRIL 2019'!$H$2138+'[1]ABRIL 2019'!$H$2142+'[1]ABRIL 2019'!$H$2144+'[1]ABRIL 2019'!$H$2146+'[2]MAYO 2019'!$K$2599</f>
        <v>169323784</v>
      </c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78">
        <f t="shared" si="94"/>
        <v>0.34370626356589151</v>
      </c>
      <c r="CY100" s="26">
        <f t="shared" si="52"/>
        <v>88676216</v>
      </c>
      <c r="CZ100" s="26">
        <f t="shared" si="104"/>
        <v>0</v>
      </c>
      <c r="DA100" s="26">
        <f t="shared" si="104"/>
        <v>30676216</v>
      </c>
      <c r="DB100" s="26"/>
      <c r="DC100" s="26">
        <f t="shared" si="105"/>
        <v>0</v>
      </c>
      <c r="DD100" s="26">
        <f t="shared" si="105"/>
        <v>0</v>
      </c>
      <c r="DE100" s="26">
        <f t="shared" si="105"/>
        <v>0</v>
      </c>
      <c r="DF100" s="26">
        <f t="shared" si="105"/>
        <v>0</v>
      </c>
      <c r="DG100" s="26">
        <f t="shared" si="105"/>
        <v>0</v>
      </c>
      <c r="DH100" s="26">
        <f t="shared" si="105"/>
        <v>0</v>
      </c>
      <c r="DI100" s="26">
        <f t="shared" si="105"/>
        <v>0</v>
      </c>
      <c r="DJ100" s="26">
        <f t="shared" si="105"/>
        <v>0</v>
      </c>
      <c r="DK100" s="26">
        <f t="shared" si="105"/>
        <v>0</v>
      </c>
      <c r="DL100" s="26">
        <f t="shared" si="105"/>
        <v>0</v>
      </c>
      <c r="DM100" s="26">
        <f t="shared" si="105"/>
        <v>0</v>
      </c>
      <c r="DN100" s="26">
        <f t="shared" si="105"/>
        <v>0</v>
      </c>
      <c r="DO100" s="26">
        <f t="shared" si="105"/>
        <v>0</v>
      </c>
      <c r="DP100" s="26">
        <f t="shared" si="105"/>
        <v>50000000</v>
      </c>
      <c r="DQ100" s="26">
        <f t="shared" si="105"/>
        <v>0</v>
      </c>
      <c r="DR100" s="26">
        <f t="shared" si="102"/>
        <v>0</v>
      </c>
      <c r="DS100" s="26">
        <f t="shared" si="97"/>
        <v>0</v>
      </c>
      <c r="DT100" s="26"/>
      <c r="DU100" s="26">
        <f t="shared" si="98"/>
        <v>8000000</v>
      </c>
      <c r="DW100" s="31">
        <f t="shared" si="108"/>
        <v>258000000</v>
      </c>
      <c r="DX100" s="31">
        <f t="shared" si="42"/>
        <v>258000000</v>
      </c>
      <c r="DY100" s="31">
        <f t="shared" si="99"/>
        <v>258000000</v>
      </c>
      <c r="DZ100" s="39"/>
    </row>
    <row r="101" spans="1:131" ht="59.25" customHeight="1" x14ac:dyDescent="0.3">
      <c r="A101" s="174"/>
      <c r="B101" s="176"/>
      <c r="C101" s="35" t="s">
        <v>289</v>
      </c>
      <c r="D101" s="24" t="s">
        <v>290</v>
      </c>
      <c r="E101" s="48">
        <v>520</v>
      </c>
      <c r="F101" s="25" t="s">
        <v>291</v>
      </c>
      <c r="G101" s="26">
        <f t="shared" si="74"/>
        <v>54811394</v>
      </c>
      <c r="H101" s="37"/>
      <c r="I101" s="26"/>
      <c r="J101" s="50"/>
      <c r="K101" s="72"/>
      <c r="L101" s="81"/>
      <c r="M101" s="37"/>
      <c r="N101" s="37"/>
      <c r="O101" s="37"/>
      <c r="P101" s="37"/>
      <c r="Q101" s="37"/>
      <c r="R101" s="30"/>
      <c r="S101" s="30"/>
      <c r="T101" s="30"/>
      <c r="U101" s="30"/>
      <c r="V101" s="37"/>
      <c r="W101" s="50"/>
      <c r="X101" s="26"/>
      <c r="Y101" s="26"/>
      <c r="Z101" s="26"/>
      <c r="AA101" s="26"/>
      <c r="AB101" s="26"/>
      <c r="AC101" s="26">
        <f>54811394</f>
        <v>54811394</v>
      </c>
      <c r="AD101" s="27">
        <f t="shared" si="106"/>
        <v>0.67504212718983214</v>
      </c>
      <c r="AE101" s="26">
        <f t="shared" si="100"/>
        <v>37000000</v>
      </c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>
        <f>+'[2]MAYO 2019'!$AF$2608</f>
        <v>37000000</v>
      </c>
      <c r="BB101" s="27">
        <f t="shared" si="109"/>
        <v>0.32495787281016786</v>
      </c>
      <c r="BC101" s="26">
        <f t="shared" si="89"/>
        <v>17811394</v>
      </c>
      <c r="BD101" s="26">
        <f t="shared" si="110"/>
        <v>0</v>
      </c>
      <c r="BE101" s="26">
        <f t="shared" si="110"/>
        <v>0</v>
      </c>
      <c r="BF101" s="26">
        <f t="shared" si="110"/>
        <v>0</v>
      </c>
      <c r="BG101" s="26">
        <f t="shared" si="110"/>
        <v>0</v>
      </c>
      <c r="BH101" s="26">
        <f t="shared" si="110"/>
        <v>0</v>
      </c>
      <c r="BI101" s="26">
        <f t="shared" si="110"/>
        <v>0</v>
      </c>
      <c r="BJ101" s="26">
        <f t="shared" si="110"/>
        <v>0</v>
      </c>
      <c r="BK101" s="26">
        <f t="shared" si="110"/>
        <v>0</v>
      </c>
      <c r="BL101" s="26">
        <f t="shared" si="110"/>
        <v>0</v>
      </c>
      <c r="BM101" s="26">
        <f t="shared" si="110"/>
        <v>0</v>
      </c>
      <c r="BN101" s="26">
        <f t="shared" si="110"/>
        <v>0</v>
      </c>
      <c r="BO101" s="26">
        <f t="shared" si="110"/>
        <v>0</v>
      </c>
      <c r="BP101" s="26">
        <f t="shared" si="110"/>
        <v>0</v>
      </c>
      <c r="BQ101" s="26">
        <f t="shared" si="110"/>
        <v>0</v>
      </c>
      <c r="BR101" s="26">
        <f t="shared" si="110"/>
        <v>0</v>
      </c>
      <c r="BS101" s="26">
        <f>W101-AU101</f>
        <v>0</v>
      </c>
      <c r="BT101" s="26">
        <f t="shared" si="111"/>
        <v>0</v>
      </c>
      <c r="BU101" s="26">
        <f t="shared" si="111"/>
        <v>0</v>
      </c>
      <c r="BV101" s="26">
        <f t="shared" si="111"/>
        <v>0</v>
      </c>
      <c r="BW101" s="26">
        <f t="shared" si="111"/>
        <v>0</v>
      </c>
      <c r="BX101" s="26"/>
      <c r="BY101" s="26">
        <f t="shared" si="92"/>
        <v>17811394</v>
      </c>
      <c r="BZ101" s="27">
        <f t="shared" si="107"/>
        <v>0.54733145447824227</v>
      </c>
      <c r="CA101" s="26">
        <f t="shared" si="93"/>
        <v>30000000</v>
      </c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>
        <f>+'[4]MARZO 2019'!$H$1786</f>
        <v>30000000</v>
      </c>
      <c r="CX101" s="78">
        <f t="shared" si="94"/>
        <v>0.45266854552175773</v>
      </c>
      <c r="CY101" s="26">
        <f t="shared" si="52"/>
        <v>24811394</v>
      </c>
      <c r="CZ101" s="26">
        <f t="shared" si="104"/>
        <v>0</v>
      </c>
      <c r="DA101" s="26">
        <f t="shared" si="104"/>
        <v>0</v>
      </c>
      <c r="DB101" s="26"/>
      <c r="DC101" s="26">
        <f t="shared" si="105"/>
        <v>0</v>
      </c>
      <c r="DD101" s="26">
        <f t="shared" si="105"/>
        <v>0</v>
      </c>
      <c r="DE101" s="26">
        <f t="shared" si="105"/>
        <v>0</v>
      </c>
      <c r="DF101" s="26">
        <f t="shared" si="105"/>
        <v>0</v>
      </c>
      <c r="DG101" s="26">
        <f t="shared" si="105"/>
        <v>0</v>
      </c>
      <c r="DH101" s="26">
        <f t="shared" si="105"/>
        <v>0</v>
      </c>
      <c r="DI101" s="26">
        <f t="shared" si="105"/>
        <v>0</v>
      </c>
      <c r="DJ101" s="26">
        <f t="shared" si="105"/>
        <v>0</v>
      </c>
      <c r="DK101" s="26">
        <f t="shared" si="105"/>
        <v>0</v>
      </c>
      <c r="DL101" s="26">
        <f t="shared" si="105"/>
        <v>0</v>
      </c>
      <c r="DM101" s="26">
        <f t="shared" si="105"/>
        <v>0</v>
      </c>
      <c r="DN101" s="26">
        <f t="shared" si="105"/>
        <v>0</v>
      </c>
      <c r="DO101" s="26">
        <f t="shared" si="105"/>
        <v>0</v>
      </c>
      <c r="DP101" s="26">
        <f t="shared" si="105"/>
        <v>0</v>
      </c>
      <c r="DQ101" s="26">
        <f t="shared" si="105"/>
        <v>0</v>
      </c>
      <c r="DR101" s="26">
        <f t="shared" si="102"/>
        <v>0</v>
      </c>
      <c r="DS101" s="26">
        <f t="shared" si="97"/>
        <v>0</v>
      </c>
      <c r="DT101" s="26"/>
      <c r="DU101" s="26">
        <f t="shared" si="98"/>
        <v>24811394</v>
      </c>
      <c r="DW101" s="31">
        <f t="shared" si="108"/>
        <v>54811394</v>
      </c>
      <c r="DX101" s="31">
        <f t="shared" si="42"/>
        <v>54811394</v>
      </c>
      <c r="DY101" s="31">
        <f t="shared" si="99"/>
        <v>54811394</v>
      </c>
    </row>
    <row r="102" spans="1:131" s="46" customFormat="1" ht="20.25" customHeight="1" thickBot="1" x14ac:dyDescent="0.35">
      <c r="A102" s="82"/>
      <c r="B102" s="177" t="s">
        <v>292</v>
      </c>
      <c r="C102" s="178"/>
      <c r="D102" s="178"/>
      <c r="E102" s="178"/>
      <c r="F102" s="179"/>
      <c r="G102" s="60">
        <f t="shared" ref="G102:AC102" si="112">SUM(G79:G101)</f>
        <v>4006824095</v>
      </c>
      <c r="H102" s="60">
        <f t="shared" si="112"/>
        <v>0</v>
      </c>
      <c r="I102" s="60">
        <f t="shared" si="112"/>
        <v>835000000</v>
      </c>
      <c r="J102" s="60">
        <f t="shared" si="112"/>
        <v>0</v>
      </c>
      <c r="K102" s="60">
        <f t="shared" si="112"/>
        <v>0</v>
      </c>
      <c r="L102" s="60">
        <f t="shared" si="112"/>
        <v>0</v>
      </c>
      <c r="M102" s="60">
        <f t="shared" si="112"/>
        <v>0</v>
      </c>
      <c r="N102" s="60">
        <f t="shared" si="112"/>
        <v>0</v>
      </c>
      <c r="O102" s="60">
        <f t="shared" si="112"/>
        <v>0</v>
      </c>
      <c r="P102" s="60">
        <f t="shared" si="112"/>
        <v>0</v>
      </c>
      <c r="Q102" s="60">
        <f t="shared" si="112"/>
        <v>0</v>
      </c>
      <c r="R102" s="60">
        <f t="shared" si="112"/>
        <v>0</v>
      </c>
      <c r="S102" s="60">
        <f t="shared" si="112"/>
        <v>0</v>
      </c>
      <c r="T102" s="60">
        <f t="shared" si="112"/>
        <v>0</v>
      </c>
      <c r="U102" s="60">
        <f t="shared" si="112"/>
        <v>0</v>
      </c>
      <c r="V102" s="60">
        <f t="shared" si="112"/>
        <v>2115618253</v>
      </c>
      <c r="W102" s="60">
        <f t="shared" si="112"/>
        <v>312000000</v>
      </c>
      <c r="X102" s="60">
        <f t="shared" si="112"/>
        <v>80000000</v>
      </c>
      <c r="Y102" s="60">
        <f t="shared" si="112"/>
        <v>0</v>
      </c>
      <c r="Z102" s="60">
        <f t="shared" si="112"/>
        <v>0</v>
      </c>
      <c r="AA102" s="60">
        <f t="shared" si="112"/>
        <v>0</v>
      </c>
      <c r="AB102" s="60">
        <f t="shared" si="112"/>
        <v>0</v>
      </c>
      <c r="AC102" s="60">
        <f t="shared" si="112"/>
        <v>664205842</v>
      </c>
      <c r="AD102" s="44">
        <f t="shared" si="106"/>
        <v>0.52523274221749927</v>
      </c>
      <c r="AE102" s="60">
        <f t="shared" ref="AE102:BA102" si="113">SUM(AE79:AE101)</f>
        <v>2104515207</v>
      </c>
      <c r="AF102" s="60">
        <f t="shared" si="113"/>
        <v>0</v>
      </c>
      <c r="AG102" s="60">
        <f t="shared" si="113"/>
        <v>451229993</v>
      </c>
      <c r="AH102" s="60">
        <f t="shared" si="113"/>
        <v>0</v>
      </c>
      <c r="AI102" s="60">
        <f t="shared" si="113"/>
        <v>0</v>
      </c>
      <c r="AJ102" s="60">
        <f t="shared" si="113"/>
        <v>0</v>
      </c>
      <c r="AK102" s="60">
        <f t="shared" si="113"/>
        <v>0</v>
      </c>
      <c r="AL102" s="60">
        <f t="shared" si="113"/>
        <v>0</v>
      </c>
      <c r="AM102" s="60">
        <f t="shared" si="113"/>
        <v>0</v>
      </c>
      <c r="AN102" s="60">
        <f t="shared" si="113"/>
        <v>0</v>
      </c>
      <c r="AO102" s="60">
        <f t="shared" si="113"/>
        <v>0</v>
      </c>
      <c r="AP102" s="60">
        <f t="shared" si="113"/>
        <v>0</v>
      </c>
      <c r="AQ102" s="60">
        <f t="shared" si="113"/>
        <v>0</v>
      </c>
      <c r="AR102" s="60">
        <f t="shared" si="113"/>
        <v>0</v>
      </c>
      <c r="AS102" s="60">
        <f t="shared" si="113"/>
        <v>0</v>
      </c>
      <c r="AT102" s="60">
        <f t="shared" si="113"/>
        <v>963086327</v>
      </c>
      <c r="AU102" s="60">
        <f t="shared" si="113"/>
        <v>150246748</v>
      </c>
      <c r="AV102" s="60">
        <f t="shared" si="113"/>
        <v>28253743</v>
      </c>
      <c r="AW102" s="60">
        <f t="shared" si="113"/>
        <v>0</v>
      </c>
      <c r="AX102" s="60">
        <f t="shared" si="113"/>
        <v>0</v>
      </c>
      <c r="AY102" s="60">
        <f t="shared" si="113"/>
        <v>0</v>
      </c>
      <c r="AZ102" s="60">
        <f t="shared" si="113"/>
        <v>0</v>
      </c>
      <c r="BA102" s="60">
        <f t="shared" si="113"/>
        <v>511698396</v>
      </c>
      <c r="BB102" s="44">
        <f t="shared" si="109"/>
        <v>0.47476725778250073</v>
      </c>
      <c r="BC102" s="60">
        <f t="shared" ref="BC102:BY102" si="114">SUM(BC79:BC101)</f>
        <v>1902308888</v>
      </c>
      <c r="BD102" s="60">
        <f t="shared" si="114"/>
        <v>0</v>
      </c>
      <c r="BE102" s="60">
        <f t="shared" si="114"/>
        <v>383770007</v>
      </c>
      <c r="BF102" s="60">
        <f t="shared" si="114"/>
        <v>0</v>
      </c>
      <c r="BG102" s="60">
        <f t="shared" si="114"/>
        <v>0</v>
      </c>
      <c r="BH102" s="60">
        <f t="shared" si="114"/>
        <v>0</v>
      </c>
      <c r="BI102" s="60">
        <f t="shared" si="114"/>
        <v>0</v>
      </c>
      <c r="BJ102" s="60">
        <f t="shared" si="114"/>
        <v>0</v>
      </c>
      <c r="BK102" s="60">
        <f t="shared" si="114"/>
        <v>0</v>
      </c>
      <c r="BL102" s="60">
        <f t="shared" si="114"/>
        <v>0</v>
      </c>
      <c r="BM102" s="60">
        <f t="shared" si="114"/>
        <v>0</v>
      </c>
      <c r="BN102" s="60">
        <f t="shared" si="114"/>
        <v>0</v>
      </c>
      <c r="BO102" s="60">
        <f t="shared" si="114"/>
        <v>0</v>
      </c>
      <c r="BP102" s="60">
        <f t="shared" si="114"/>
        <v>0</v>
      </c>
      <c r="BQ102" s="60">
        <f t="shared" si="114"/>
        <v>0</v>
      </c>
      <c r="BR102" s="60">
        <f t="shared" si="114"/>
        <v>1152531926</v>
      </c>
      <c r="BS102" s="60">
        <f t="shared" si="114"/>
        <v>161753252</v>
      </c>
      <c r="BT102" s="60">
        <f t="shared" si="114"/>
        <v>51746257</v>
      </c>
      <c r="BU102" s="60">
        <f t="shared" si="114"/>
        <v>0</v>
      </c>
      <c r="BV102" s="60">
        <f t="shared" si="114"/>
        <v>0</v>
      </c>
      <c r="BW102" s="60">
        <f t="shared" si="114"/>
        <v>0</v>
      </c>
      <c r="BX102" s="60">
        <f t="shared" si="114"/>
        <v>0</v>
      </c>
      <c r="BY102" s="60">
        <f t="shared" si="114"/>
        <v>152507446</v>
      </c>
      <c r="BZ102" s="44">
        <f t="shared" si="107"/>
        <v>0.42504303174307428</v>
      </c>
      <c r="CA102" s="60">
        <f t="shared" ref="CA102:CW102" si="115">SUM(CA79:CA101)</f>
        <v>1703072661</v>
      </c>
      <c r="CB102" s="60">
        <f t="shared" si="115"/>
        <v>0</v>
      </c>
      <c r="CC102" s="60">
        <f t="shared" si="115"/>
        <v>412410624</v>
      </c>
      <c r="CD102" s="60">
        <f t="shared" si="115"/>
        <v>0</v>
      </c>
      <c r="CE102" s="60">
        <f t="shared" si="115"/>
        <v>0</v>
      </c>
      <c r="CF102" s="60">
        <f t="shared" si="115"/>
        <v>0</v>
      </c>
      <c r="CG102" s="60">
        <f t="shared" si="115"/>
        <v>0</v>
      </c>
      <c r="CH102" s="60">
        <f t="shared" si="115"/>
        <v>0</v>
      </c>
      <c r="CI102" s="60">
        <f t="shared" si="115"/>
        <v>0</v>
      </c>
      <c r="CJ102" s="60">
        <f t="shared" si="115"/>
        <v>0</v>
      </c>
      <c r="CK102" s="60">
        <f t="shared" si="115"/>
        <v>0</v>
      </c>
      <c r="CL102" s="60">
        <f t="shared" si="115"/>
        <v>0</v>
      </c>
      <c r="CM102" s="60">
        <f t="shared" si="115"/>
        <v>0</v>
      </c>
      <c r="CN102" s="60">
        <f t="shared" si="115"/>
        <v>0</v>
      </c>
      <c r="CO102" s="60">
        <f t="shared" si="115"/>
        <v>0</v>
      </c>
      <c r="CP102" s="60">
        <f t="shared" si="115"/>
        <v>843395931</v>
      </c>
      <c r="CQ102" s="60">
        <f t="shared" si="115"/>
        <v>130035143</v>
      </c>
      <c r="CR102" s="60">
        <f t="shared" si="115"/>
        <v>27684921</v>
      </c>
      <c r="CS102" s="60">
        <f t="shared" si="115"/>
        <v>0</v>
      </c>
      <c r="CT102" s="60">
        <f t="shared" si="115"/>
        <v>0</v>
      </c>
      <c r="CU102" s="60">
        <f>SUM(CU79:CU101)</f>
        <v>0</v>
      </c>
      <c r="CV102" s="60">
        <f>SUM(CV79:CV101)</f>
        <v>0</v>
      </c>
      <c r="CW102" s="60">
        <f t="shared" si="115"/>
        <v>289546042</v>
      </c>
      <c r="CX102" s="44">
        <f t="shared" si="94"/>
        <v>0.57495696825692577</v>
      </c>
      <c r="CY102" s="83">
        <f t="shared" si="52"/>
        <v>2303751434</v>
      </c>
      <c r="CZ102" s="60">
        <f>SUM(CZ79:CZ101)</f>
        <v>0</v>
      </c>
      <c r="DA102" s="60">
        <f>SUM(DA79:DA101)</f>
        <v>422589376</v>
      </c>
      <c r="DB102" s="60"/>
      <c r="DC102" s="60">
        <f t="shared" ref="DC102:DU102" si="116">SUM(DC79:DC101)</f>
        <v>0</v>
      </c>
      <c r="DD102" s="60">
        <f t="shared" si="116"/>
        <v>0</v>
      </c>
      <c r="DE102" s="60">
        <f t="shared" si="116"/>
        <v>0</v>
      </c>
      <c r="DF102" s="60">
        <f t="shared" si="116"/>
        <v>0</v>
      </c>
      <c r="DG102" s="60">
        <f t="shared" si="116"/>
        <v>0</v>
      </c>
      <c r="DH102" s="60">
        <f t="shared" si="116"/>
        <v>0</v>
      </c>
      <c r="DI102" s="60">
        <f t="shared" si="116"/>
        <v>0</v>
      </c>
      <c r="DJ102" s="60">
        <f t="shared" si="116"/>
        <v>0</v>
      </c>
      <c r="DK102" s="60">
        <f t="shared" si="116"/>
        <v>0</v>
      </c>
      <c r="DL102" s="60">
        <f t="shared" si="116"/>
        <v>0</v>
      </c>
      <c r="DM102" s="60">
        <f t="shared" si="116"/>
        <v>0</v>
      </c>
      <c r="DN102" s="60">
        <f t="shared" si="116"/>
        <v>1272222322</v>
      </c>
      <c r="DO102" s="60">
        <f t="shared" si="116"/>
        <v>181964857</v>
      </c>
      <c r="DP102" s="60">
        <f t="shared" si="116"/>
        <v>52315079</v>
      </c>
      <c r="DQ102" s="60">
        <f t="shared" si="116"/>
        <v>0</v>
      </c>
      <c r="DR102" s="60">
        <f t="shared" si="116"/>
        <v>0</v>
      </c>
      <c r="DS102" s="60">
        <f t="shared" si="116"/>
        <v>0</v>
      </c>
      <c r="DT102" s="60">
        <f>SUM(DT79:DT101)</f>
        <v>0</v>
      </c>
      <c r="DU102" s="60">
        <f t="shared" si="116"/>
        <v>374659800</v>
      </c>
      <c r="DW102" s="31">
        <f t="shared" si="108"/>
        <v>4006824095</v>
      </c>
      <c r="DX102" s="31">
        <f t="shared" si="42"/>
        <v>4006824095</v>
      </c>
      <c r="DY102" s="31">
        <f t="shared" si="99"/>
        <v>4006824095</v>
      </c>
    </row>
    <row r="103" spans="1:131" s="46" customFormat="1" ht="29.4" customHeight="1" thickTop="1" x14ac:dyDescent="0.3">
      <c r="A103" s="180" t="s">
        <v>293</v>
      </c>
      <c r="B103" s="172" t="s">
        <v>294</v>
      </c>
      <c r="C103" s="51" t="s">
        <v>295</v>
      </c>
      <c r="D103" s="33" t="s">
        <v>296</v>
      </c>
      <c r="E103" s="48">
        <v>301</v>
      </c>
      <c r="F103" s="25" t="s">
        <v>297</v>
      </c>
      <c r="G103" s="26">
        <f t="shared" si="74"/>
        <v>16000000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>
        <v>16000000</v>
      </c>
      <c r="AA103" s="26"/>
      <c r="AB103" s="26"/>
      <c r="AC103" s="26"/>
      <c r="AD103" s="27">
        <f t="shared" si="106"/>
        <v>0.48531249999999998</v>
      </c>
      <c r="AE103" s="26">
        <f t="shared" ref="AE103:AE117" si="117">SUM(AF103:BA103)</f>
        <v>7765000</v>
      </c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>
        <f>+'[1]ABRIL 2019'!$AB$364</f>
        <v>7765000</v>
      </c>
      <c r="AY103" s="26"/>
      <c r="AZ103" s="26"/>
      <c r="BA103" s="26"/>
      <c r="BB103" s="27">
        <f t="shared" si="109"/>
        <v>0.51468749999999996</v>
      </c>
      <c r="BC103" s="26">
        <f t="shared" si="89"/>
        <v>8235000</v>
      </c>
      <c r="BD103" s="26">
        <f t="shared" ref="BD103:BS105" si="118">H103-AF103</f>
        <v>0</v>
      </c>
      <c r="BE103" s="26">
        <f t="shared" si="118"/>
        <v>0</v>
      </c>
      <c r="BF103" s="26">
        <f t="shared" si="118"/>
        <v>0</v>
      </c>
      <c r="BG103" s="26">
        <f t="shared" si="118"/>
        <v>0</v>
      </c>
      <c r="BH103" s="26">
        <f t="shared" si="118"/>
        <v>0</v>
      </c>
      <c r="BI103" s="26">
        <f t="shared" si="118"/>
        <v>0</v>
      </c>
      <c r="BJ103" s="26">
        <f t="shared" si="118"/>
        <v>0</v>
      </c>
      <c r="BK103" s="26">
        <f t="shared" si="118"/>
        <v>0</v>
      </c>
      <c r="BL103" s="26">
        <f t="shared" si="118"/>
        <v>0</v>
      </c>
      <c r="BM103" s="26">
        <f t="shared" si="118"/>
        <v>0</v>
      </c>
      <c r="BN103" s="26">
        <f t="shared" si="118"/>
        <v>0</v>
      </c>
      <c r="BO103" s="26">
        <f t="shared" si="118"/>
        <v>0</v>
      </c>
      <c r="BP103" s="26">
        <f t="shared" si="118"/>
        <v>0</v>
      </c>
      <c r="BQ103" s="26">
        <f t="shared" si="118"/>
        <v>0</v>
      </c>
      <c r="BR103" s="26">
        <f t="shared" si="118"/>
        <v>0</v>
      </c>
      <c r="BS103" s="26">
        <f t="shared" si="118"/>
        <v>0</v>
      </c>
      <c r="BT103" s="26">
        <f t="shared" ref="BN103:BW117" si="119">X103-AV103</f>
        <v>0</v>
      </c>
      <c r="BU103" s="26">
        <f t="shared" si="119"/>
        <v>0</v>
      </c>
      <c r="BV103" s="26">
        <f t="shared" si="119"/>
        <v>8235000</v>
      </c>
      <c r="BW103" s="26">
        <f t="shared" si="119"/>
        <v>0</v>
      </c>
      <c r="BX103" s="26"/>
      <c r="BY103" s="26">
        <f t="shared" ref="BY103:BY117" si="120">AC103-BA103</f>
        <v>0</v>
      </c>
      <c r="BZ103" s="27">
        <f t="shared" si="107"/>
        <v>9.7500000000000003E-2</v>
      </c>
      <c r="CA103" s="26">
        <f t="shared" ref="CA103:CA117" si="121">SUM(CB103:CW103)</f>
        <v>1560000</v>
      </c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>
        <f>+'[2]MAYO 2019'!$H$455</f>
        <v>1560000</v>
      </c>
      <c r="CU103" s="26"/>
      <c r="CV103" s="26"/>
      <c r="CW103" s="26"/>
      <c r="CX103" s="27">
        <f t="shared" si="94"/>
        <v>0.90249999999999997</v>
      </c>
      <c r="CY103" s="50">
        <f t="shared" si="52"/>
        <v>14440000</v>
      </c>
      <c r="CZ103" s="26">
        <f t="shared" ref="CZ103:DA117" si="122">H103-CB103</f>
        <v>0</v>
      </c>
      <c r="DA103" s="26">
        <f t="shared" si="122"/>
        <v>0</v>
      </c>
      <c r="DB103" s="26"/>
      <c r="DC103" s="26">
        <f t="shared" ref="DC103:DR117" si="123">K103-CE103</f>
        <v>0</v>
      </c>
      <c r="DD103" s="26">
        <f t="shared" si="123"/>
        <v>0</v>
      </c>
      <c r="DE103" s="26">
        <f t="shared" si="123"/>
        <v>0</v>
      </c>
      <c r="DF103" s="26">
        <f t="shared" si="123"/>
        <v>0</v>
      </c>
      <c r="DG103" s="26">
        <f t="shared" si="123"/>
        <v>0</v>
      </c>
      <c r="DH103" s="26">
        <f t="shared" si="123"/>
        <v>0</v>
      </c>
      <c r="DI103" s="26">
        <f t="shared" si="123"/>
        <v>0</v>
      </c>
      <c r="DJ103" s="26">
        <f t="shared" si="123"/>
        <v>0</v>
      </c>
      <c r="DK103" s="26">
        <f t="shared" si="123"/>
        <v>0</v>
      </c>
      <c r="DL103" s="26">
        <f t="shared" si="123"/>
        <v>0</v>
      </c>
      <c r="DM103" s="26">
        <f t="shared" si="123"/>
        <v>0</v>
      </c>
      <c r="DN103" s="26">
        <f t="shared" si="123"/>
        <v>0</v>
      </c>
      <c r="DO103" s="26">
        <f t="shared" si="123"/>
        <v>0</v>
      </c>
      <c r="DP103" s="26">
        <f t="shared" si="123"/>
        <v>0</v>
      </c>
      <c r="DQ103" s="26">
        <f t="shared" si="123"/>
        <v>0</v>
      </c>
      <c r="DR103" s="26">
        <f t="shared" si="123"/>
        <v>14440000</v>
      </c>
      <c r="DS103" s="26">
        <f t="shared" ref="DS103:DS117" si="124">AA103-CU103</f>
        <v>0</v>
      </c>
      <c r="DT103" s="26"/>
      <c r="DU103" s="26">
        <f t="shared" ref="DU103:DU117" si="125">AC103-CW103</f>
        <v>0</v>
      </c>
      <c r="DW103" s="31">
        <f t="shared" si="108"/>
        <v>16000000</v>
      </c>
      <c r="DX103" s="31">
        <f t="shared" si="42"/>
        <v>16000000</v>
      </c>
      <c r="DY103" s="31">
        <f t="shared" si="99"/>
        <v>16000000</v>
      </c>
    </row>
    <row r="104" spans="1:131" s="46" customFormat="1" ht="20.399999999999999" customHeight="1" x14ac:dyDescent="0.3">
      <c r="A104" s="180"/>
      <c r="B104" s="181"/>
      <c r="C104" s="51" t="s">
        <v>298</v>
      </c>
      <c r="D104" s="33" t="s">
        <v>299</v>
      </c>
      <c r="E104" s="48">
        <v>301</v>
      </c>
      <c r="F104" s="25" t="s">
        <v>297</v>
      </c>
      <c r="G104" s="26">
        <f t="shared" si="74"/>
        <v>50000000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>
        <v>50000000</v>
      </c>
      <c r="AA104" s="26"/>
      <c r="AB104" s="26"/>
      <c r="AC104" s="26"/>
      <c r="AD104" s="27">
        <f t="shared" si="106"/>
        <v>1</v>
      </c>
      <c r="AE104" s="26">
        <f t="shared" si="117"/>
        <v>50000000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>
        <f>+'[5]ENERO 2019'!$AB$198</f>
        <v>50000000</v>
      </c>
      <c r="AY104" s="26"/>
      <c r="AZ104" s="26"/>
      <c r="BA104" s="26"/>
      <c r="BB104" s="27">
        <f t="shared" si="109"/>
        <v>0</v>
      </c>
      <c r="BC104" s="26">
        <f t="shared" si="89"/>
        <v>0</v>
      </c>
      <c r="BD104" s="26">
        <f t="shared" si="118"/>
        <v>0</v>
      </c>
      <c r="BE104" s="26">
        <f t="shared" si="118"/>
        <v>0</v>
      </c>
      <c r="BF104" s="26">
        <f t="shared" si="118"/>
        <v>0</v>
      </c>
      <c r="BG104" s="26">
        <f t="shared" si="118"/>
        <v>0</v>
      </c>
      <c r="BH104" s="26">
        <f t="shared" si="118"/>
        <v>0</v>
      </c>
      <c r="BI104" s="26">
        <f t="shared" si="118"/>
        <v>0</v>
      </c>
      <c r="BJ104" s="26">
        <f t="shared" si="118"/>
        <v>0</v>
      </c>
      <c r="BK104" s="26">
        <f t="shared" si="118"/>
        <v>0</v>
      </c>
      <c r="BL104" s="26">
        <f t="shared" si="118"/>
        <v>0</v>
      </c>
      <c r="BM104" s="26">
        <f t="shared" si="118"/>
        <v>0</v>
      </c>
      <c r="BN104" s="26">
        <f t="shared" si="119"/>
        <v>0</v>
      </c>
      <c r="BO104" s="26">
        <f t="shared" si="119"/>
        <v>0</v>
      </c>
      <c r="BP104" s="26">
        <f t="shared" si="119"/>
        <v>0</v>
      </c>
      <c r="BQ104" s="26">
        <f t="shared" si="119"/>
        <v>0</v>
      </c>
      <c r="BR104" s="26">
        <f t="shared" si="119"/>
        <v>0</v>
      </c>
      <c r="BS104" s="26">
        <f t="shared" si="119"/>
        <v>0</v>
      </c>
      <c r="BT104" s="26">
        <f t="shared" si="119"/>
        <v>0</v>
      </c>
      <c r="BU104" s="26">
        <f t="shared" si="119"/>
        <v>0</v>
      </c>
      <c r="BV104" s="26">
        <f t="shared" si="119"/>
        <v>0</v>
      </c>
      <c r="BW104" s="26">
        <f t="shared" si="119"/>
        <v>0</v>
      </c>
      <c r="BX104" s="26"/>
      <c r="BY104" s="26">
        <f t="shared" si="120"/>
        <v>0</v>
      </c>
      <c r="BZ104" s="27">
        <f t="shared" si="107"/>
        <v>0.88576666000000004</v>
      </c>
      <c r="CA104" s="26">
        <f t="shared" si="121"/>
        <v>44288333</v>
      </c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>
        <f>+'[2]MAYO 2019'!$H$464</f>
        <v>44288333</v>
      </c>
      <c r="CU104" s="26"/>
      <c r="CV104" s="26"/>
      <c r="CW104" s="26"/>
      <c r="CX104" s="27">
        <f t="shared" si="94"/>
        <v>0.11423333999999996</v>
      </c>
      <c r="CY104" s="26">
        <f t="shared" si="52"/>
        <v>5711667</v>
      </c>
      <c r="CZ104" s="26">
        <f t="shared" si="122"/>
        <v>0</v>
      </c>
      <c r="DA104" s="26">
        <f t="shared" si="122"/>
        <v>0</v>
      </c>
      <c r="DB104" s="26"/>
      <c r="DC104" s="26">
        <f t="shared" si="123"/>
        <v>0</v>
      </c>
      <c r="DD104" s="26">
        <f t="shared" si="123"/>
        <v>0</v>
      </c>
      <c r="DE104" s="26">
        <f t="shared" si="123"/>
        <v>0</v>
      </c>
      <c r="DF104" s="26">
        <f t="shared" si="123"/>
        <v>0</v>
      </c>
      <c r="DG104" s="26">
        <f t="shared" si="123"/>
        <v>0</v>
      </c>
      <c r="DH104" s="26">
        <f t="shared" si="123"/>
        <v>0</v>
      </c>
      <c r="DI104" s="26">
        <f t="shared" si="123"/>
        <v>0</v>
      </c>
      <c r="DJ104" s="26">
        <f t="shared" si="123"/>
        <v>0</v>
      </c>
      <c r="DK104" s="26">
        <f t="shared" si="123"/>
        <v>0</v>
      </c>
      <c r="DL104" s="26">
        <f t="shared" si="123"/>
        <v>0</v>
      </c>
      <c r="DM104" s="26">
        <f t="shared" si="123"/>
        <v>0</v>
      </c>
      <c r="DN104" s="26">
        <f t="shared" si="123"/>
        <v>0</v>
      </c>
      <c r="DO104" s="26">
        <f t="shared" si="123"/>
        <v>0</v>
      </c>
      <c r="DP104" s="26">
        <f t="shared" si="123"/>
        <v>0</v>
      </c>
      <c r="DQ104" s="26">
        <f t="shared" si="123"/>
        <v>0</v>
      </c>
      <c r="DR104" s="26">
        <f t="shared" si="123"/>
        <v>5711667</v>
      </c>
      <c r="DS104" s="26">
        <f t="shared" si="124"/>
        <v>0</v>
      </c>
      <c r="DT104" s="26"/>
      <c r="DU104" s="26">
        <f t="shared" si="125"/>
        <v>0</v>
      </c>
      <c r="DW104" s="31">
        <f t="shared" si="108"/>
        <v>50000000</v>
      </c>
      <c r="DX104" s="31">
        <f t="shared" si="42"/>
        <v>50000000</v>
      </c>
      <c r="DY104" s="31">
        <f t="shared" si="99"/>
        <v>50000000</v>
      </c>
    </row>
    <row r="105" spans="1:131" s="46" customFormat="1" ht="33" customHeight="1" x14ac:dyDescent="0.3">
      <c r="A105" s="180"/>
      <c r="B105" s="181"/>
      <c r="C105" s="51" t="s">
        <v>300</v>
      </c>
      <c r="D105" s="33" t="s">
        <v>301</v>
      </c>
      <c r="E105" s="48">
        <v>301</v>
      </c>
      <c r="F105" s="25" t="s">
        <v>297</v>
      </c>
      <c r="G105" s="26">
        <f t="shared" si="74"/>
        <v>45000000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>
        <f>30000000+15000000</f>
        <v>45000000</v>
      </c>
      <c r="AA105" s="26"/>
      <c r="AB105" s="26"/>
      <c r="AC105" s="26"/>
      <c r="AD105" s="27">
        <f t="shared" si="106"/>
        <v>1</v>
      </c>
      <c r="AE105" s="26">
        <f t="shared" si="117"/>
        <v>45000000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>
        <f>+'[2]MAYO 2019'!$AB$487</f>
        <v>45000000</v>
      </c>
      <c r="AY105" s="26"/>
      <c r="AZ105" s="26"/>
      <c r="BA105" s="26"/>
      <c r="BB105" s="27">
        <f t="shared" si="109"/>
        <v>0</v>
      </c>
      <c r="BC105" s="26">
        <f t="shared" si="89"/>
        <v>0</v>
      </c>
      <c r="BD105" s="26">
        <f t="shared" si="118"/>
        <v>0</v>
      </c>
      <c r="BE105" s="26">
        <f t="shared" si="118"/>
        <v>0</v>
      </c>
      <c r="BF105" s="26">
        <f t="shared" si="118"/>
        <v>0</v>
      </c>
      <c r="BG105" s="26">
        <f t="shared" si="118"/>
        <v>0</v>
      </c>
      <c r="BH105" s="26">
        <f t="shared" si="118"/>
        <v>0</v>
      </c>
      <c r="BI105" s="26">
        <f t="shared" si="118"/>
        <v>0</v>
      </c>
      <c r="BJ105" s="26">
        <f t="shared" si="118"/>
        <v>0</v>
      </c>
      <c r="BK105" s="26">
        <f t="shared" si="118"/>
        <v>0</v>
      </c>
      <c r="BL105" s="26">
        <f t="shared" si="118"/>
        <v>0</v>
      </c>
      <c r="BM105" s="26">
        <f t="shared" si="118"/>
        <v>0</v>
      </c>
      <c r="BN105" s="26">
        <f t="shared" si="119"/>
        <v>0</v>
      </c>
      <c r="BO105" s="26">
        <f t="shared" si="119"/>
        <v>0</v>
      </c>
      <c r="BP105" s="26">
        <f t="shared" si="119"/>
        <v>0</v>
      </c>
      <c r="BQ105" s="26">
        <f t="shared" si="119"/>
        <v>0</v>
      </c>
      <c r="BR105" s="26">
        <f t="shared" si="119"/>
        <v>0</v>
      </c>
      <c r="BS105" s="26">
        <f t="shared" si="119"/>
        <v>0</v>
      </c>
      <c r="BT105" s="26">
        <f t="shared" si="119"/>
        <v>0</v>
      </c>
      <c r="BU105" s="26">
        <f t="shared" si="119"/>
        <v>0</v>
      </c>
      <c r="BV105" s="26">
        <f t="shared" si="119"/>
        <v>0</v>
      </c>
      <c r="BW105" s="26">
        <f t="shared" si="119"/>
        <v>0</v>
      </c>
      <c r="BX105" s="26"/>
      <c r="BY105" s="26">
        <f t="shared" si="120"/>
        <v>0</v>
      </c>
      <c r="BZ105" s="27">
        <f t="shared" si="107"/>
        <v>0.81785186666666665</v>
      </c>
      <c r="CA105" s="26">
        <f t="shared" si="121"/>
        <v>36803334</v>
      </c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>
        <f>+'[2]MAYO 2019'!$H$485</f>
        <v>36803334</v>
      </c>
      <c r="CU105" s="26"/>
      <c r="CV105" s="26"/>
      <c r="CW105" s="26"/>
      <c r="CX105" s="27">
        <f t="shared" si="94"/>
        <v>0.18214813333333335</v>
      </c>
      <c r="CY105" s="26">
        <f t="shared" si="52"/>
        <v>8196666</v>
      </c>
      <c r="CZ105" s="26">
        <f t="shared" si="122"/>
        <v>0</v>
      </c>
      <c r="DA105" s="26">
        <f t="shared" si="122"/>
        <v>0</v>
      </c>
      <c r="DB105" s="26"/>
      <c r="DC105" s="26">
        <f t="shared" si="123"/>
        <v>0</v>
      </c>
      <c r="DD105" s="26">
        <f t="shared" si="123"/>
        <v>0</v>
      </c>
      <c r="DE105" s="26">
        <f t="shared" si="123"/>
        <v>0</v>
      </c>
      <c r="DF105" s="26">
        <f t="shared" si="123"/>
        <v>0</v>
      </c>
      <c r="DG105" s="26">
        <f t="shared" si="123"/>
        <v>0</v>
      </c>
      <c r="DH105" s="26">
        <f t="shared" si="123"/>
        <v>0</v>
      </c>
      <c r="DI105" s="26">
        <f t="shared" si="123"/>
        <v>0</v>
      </c>
      <c r="DJ105" s="26">
        <f t="shared" si="123"/>
        <v>0</v>
      </c>
      <c r="DK105" s="26">
        <f t="shared" si="123"/>
        <v>0</v>
      </c>
      <c r="DL105" s="26">
        <f t="shared" si="123"/>
        <v>0</v>
      </c>
      <c r="DM105" s="26">
        <f t="shared" si="123"/>
        <v>0</v>
      </c>
      <c r="DN105" s="26">
        <f t="shared" si="123"/>
        <v>0</v>
      </c>
      <c r="DO105" s="26">
        <f t="shared" si="123"/>
        <v>0</v>
      </c>
      <c r="DP105" s="26">
        <f t="shared" si="123"/>
        <v>0</v>
      </c>
      <c r="DQ105" s="26">
        <f t="shared" si="123"/>
        <v>0</v>
      </c>
      <c r="DR105" s="26">
        <f t="shared" si="123"/>
        <v>8196666</v>
      </c>
      <c r="DS105" s="26">
        <f t="shared" si="124"/>
        <v>0</v>
      </c>
      <c r="DT105" s="26"/>
      <c r="DU105" s="26">
        <f t="shared" si="125"/>
        <v>0</v>
      </c>
      <c r="DW105" s="31">
        <f t="shared" si="108"/>
        <v>45000000</v>
      </c>
      <c r="DX105" s="31">
        <f t="shared" si="42"/>
        <v>45000000</v>
      </c>
      <c r="DY105" s="31">
        <f t="shared" si="99"/>
        <v>45000000</v>
      </c>
    </row>
    <row r="106" spans="1:131" s="46" customFormat="1" ht="16.2" customHeight="1" x14ac:dyDescent="0.3">
      <c r="A106" s="180"/>
      <c r="B106" s="85"/>
      <c r="C106" s="51" t="s">
        <v>302</v>
      </c>
      <c r="D106" s="33" t="s">
        <v>303</v>
      </c>
      <c r="E106" s="48">
        <v>301</v>
      </c>
      <c r="F106" s="25" t="s">
        <v>297</v>
      </c>
      <c r="G106" s="26">
        <f t="shared" si="74"/>
        <v>0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>
        <f>15000000-15000000</f>
        <v>0</v>
      </c>
      <c r="AA106" s="26"/>
      <c r="AB106" s="26"/>
      <c r="AC106" s="26"/>
      <c r="AD106" s="27" t="e">
        <f t="shared" si="106"/>
        <v>#DIV/0!</v>
      </c>
      <c r="AE106" s="26">
        <f t="shared" si="117"/>
        <v>0</v>
      </c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7" t="e">
        <f t="shared" si="109"/>
        <v>#DIV/0!</v>
      </c>
      <c r="BC106" s="26">
        <f t="shared" si="89"/>
        <v>0</v>
      </c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>
        <f t="shared" si="119"/>
        <v>0</v>
      </c>
      <c r="BW106" s="26"/>
      <c r="BX106" s="26"/>
      <c r="BY106" s="26"/>
      <c r="BZ106" s="27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7">
        <f t="shared" si="94"/>
        <v>1</v>
      </c>
      <c r="CY106" s="26">
        <f t="shared" si="52"/>
        <v>0</v>
      </c>
      <c r="CZ106" s="26">
        <f t="shared" si="122"/>
        <v>0</v>
      </c>
      <c r="DA106" s="26">
        <f t="shared" si="122"/>
        <v>0</v>
      </c>
      <c r="DB106" s="26"/>
      <c r="DC106" s="26">
        <f t="shared" si="123"/>
        <v>0</v>
      </c>
      <c r="DD106" s="26">
        <f t="shared" si="123"/>
        <v>0</v>
      </c>
      <c r="DE106" s="26">
        <f t="shared" si="123"/>
        <v>0</v>
      </c>
      <c r="DF106" s="26">
        <f t="shared" si="123"/>
        <v>0</v>
      </c>
      <c r="DG106" s="26">
        <f t="shared" si="123"/>
        <v>0</v>
      </c>
      <c r="DH106" s="26">
        <f t="shared" si="123"/>
        <v>0</v>
      </c>
      <c r="DI106" s="26">
        <f t="shared" si="123"/>
        <v>0</v>
      </c>
      <c r="DJ106" s="26">
        <f t="shared" si="123"/>
        <v>0</v>
      </c>
      <c r="DK106" s="26">
        <f t="shared" si="123"/>
        <v>0</v>
      </c>
      <c r="DL106" s="26">
        <f t="shared" si="123"/>
        <v>0</v>
      </c>
      <c r="DM106" s="26">
        <f t="shared" si="123"/>
        <v>0</v>
      </c>
      <c r="DN106" s="26">
        <f t="shared" si="123"/>
        <v>0</v>
      </c>
      <c r="DO106" s="26">
        <f t="shared" si="123"/>
        <v>0</v>
      </c>
      <c r="DP106" s="26">
        <f t="shared" si="123"/>
        <v>0</v>
      </c>
      <c r="DQ106" s="26">
        <f t="shared" si="123"/>
        <v>0</v>
      </c>
      <c r="DR106" s="26">
        <f t="shared" si="123"/>
        <v>0</v>
      </c>
      <c r="DS106" s="26">
        <f t="shared" si="124"/>
        <v>0</v>
      </c>
      <c r="DT106" s="26"/>
      <c r="DU106" s="26">
        <f t="shared" si="125"/>
        <v>0</v>
      </c>
      <c r="DW106" s="31">
        <f t="shared" si="108"/>
        <v>0</v>
      </c>
      <c r="DX106" s="31">
        <f t="shared" si="42"/>
        <v>0</v>
      </c>
      <c r="DY106" s="31">
        <f t="shared" si="99"/>
        <v>0</v>
      </c>
    </row>
    <row r="107" spans="1:131" ht="51.75" customHeight="1" x14ac:dyDescent="0.3">
      <c r="A107" s="180"/>
      <c r="B107" s="84" t="s">
        <v>304</v>
      </c>
      <c r="C107" s="86" t="s">
        <v>305</v>
      </c>
      <c r="D107" s="33" t="s">
        <v>306</v>
      </c>
      <c r="E107" s="48">
        <v>301</v>
      </c>
      <c r="F107" s="25" t="s">
        <v>307</v>
      </c>
      <c r="G107" s="26">
        <f t="shared" si="74"/>
        <v>369865677</v>
      </c>
      <c r="H107" s="26">
        <v>15137846</v>
      </c>
      <c r="I107" s="26">
        <f>180000000</f>
        <v>180000000</v>
      </c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>
        <v>167968376</v>
      </c>
      <c r="AA107" s="26"/>
      <c r="AB107" s="26"/>
      <c r="AC107" s="26">
        <f>6759455</f>
        <v>6759455</v>
      </c>
      <c r="AD107" s="27">
        <f t="shared" si="106"/>
        <v>1</v>
      </c>
      <c r="AE107" s="26">
        <f t="shared" si="117"/>
        <v>369865677</v>
      </c>
      <c r="AF107" s="26">
        <f>+'[1]ABRIL 2019'!$J$412</f>
        <v>15137846</v>
      </c>
      <c r="AG107" s="26">
        <f>+'[1]ABRIL 2019'!$K$412</f>
        <v>180000000</v>
      </c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>
        <f>+'[1]ABRIL 2019'!$AB$412</f>
        <v>167968376</v>
      </c>
      <c r="AY107" s="26"/>
      <c r="AZ107" s="26"/>
      <c r="BA107" s="26">
        <f>+'[2]MAYO 2019'!$AF$513</f>
        <v>6759455</v>
      </c>
      <c r="BB107" s="27">
        <f t="shared" si="109"/>
        <v>0</v>
      </c>
      <c r="BC107" s="26">
        <f t="shared" si="89"/>
        <v>0</v>
      </c>
      <c r="BD107" s="26">
        <f t="shared" ref="BD107:BS117" si="126">H107-AF107</f>
        <v>0</v>
      </c>
      <c r="BE107" s="26">
        <f t="shared" si="126"/>
        <v>0</v>
      </c>
      <c r="BF107" s="26">
        <f t="shared" si="126"/>
        <v>0</v>
      </c>
      <c r="BG107" s="26">
        <f t="shared" si="126"/>
        <v>0</v>
      </c>
      <c r="BH107" s="26">
        <f t="shared" si="126"/>
        <v>0</v>
      </c>
      <c r="BI107" s="26">
        <f t="shared" si="126"/>
        <v>0</v>
      </c>
      <c r="BJ107" s="26">
        <f t="shared" si="126"/>
        <v>0</v>
      </c>
      <c r="BK107" s="26">
        <f t="shared" si="126"/>
        <v>0</v>
      </c>
      <c r="BL107" s="26">
        <f t="shared" si="126"/>
        <v>0</v>
      </c>
      <c r="BM107" s="26">
        <f t="shared" si="126"/>
        <v>0</v>
      </c>
      <c r="BN107" s="26">
        <f t="shared" si="126"/>
        <v>0</v>
      </c>
      <c r="BO107" s="26">
        <f t="shared" si="126"/>
        <v>0</v>
      </c>
      <c r="BP107" s="26">
        <f t="shared" si="126"/>
        <v>0</v>
      </c>
      <c r="BQ107" s="26">
        <f t="shared" si="126"/>
        <v>0</v>
      </c>
      <c r="BR107" s="26">
        <f t="shared" si="126"/>
        <v>0</v>
      </c>
      <c r="BS107" s="26">
        <f t="shared" si="126"/>
        <v>0</v>
      </c>
      <c r="BT107" s="26">
        <f t="shared" ref="BT107:BU117" si="127">X107-AV107</f>
        <v>0</v>
      </c>
      <c r="BU107" s="26">
        <f t="shared" si="127"/>
        <v>0</v>
      </c>
      <c r="BV107" s="26">
        <f t="shared" si="119"/>
        <v>0</v>
      </c>
      <c r="BW107" s="26">
        <f t="shared" si="119"/>
        <v>0</v>
      </c>
      <c r="BX107" s="26"/>
      <c r="BY107" s="26">
        <f t="shared" si="120"/>
        <v>0</v>
      </c>
      <c r="BZ107" s="27">
        <f t="shared" si="107"/>
        <v>0.71808971341777139</v>
      </c>
      <c r="CA107" s="26">
        <f t="shared" si="121"/>
        <v>265596738</v>
      </c>
      <c r="CB107" s="26"/>
      <c r="CC107" s="26">
        <f>+'[2]MAYO 2019'!$H$514+'[2]MAYO 2019'!$H$530+'[2]MAYO 2019'!$H$536+'[2]MAYO 2019'!$H$550</f>
        <v>159168393</v>
      </c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>
        <f>+'[2]MAYO 2019'!$H$533+'[2]MAYO 2019'!$H$535+'[2]MAYO 2019'!$H$538+'[2]MAYO 2019'!$H$541+'[2]MAYO 2019'!$H$545+'[2]MAYO 2019'!$H$564</f>
        <v>104779345</v>
      </c>
      <c r="CU107" s="26"/>
      <c r="CV107" s="26"/>
      <c r="CW107" s="26">
        <f>+'[2]MAYO 2019'!$H$560</f>
        <v>1649000</v>
      </c>
      <c r="CX107" s="27">
        <f t="shared" si="94"/>
        <v>0.28191028658222861</v>
      </c>
      <c r="CY107" s="26">
        <f t="shared" si="52"/>
        <v>104268939</v>
      </c>
      <c r="CZ107" s="26">
        <f t="shared" si="122"/>
        <v>15137846</v>
      </c>
      <c r="DA107" s="26">
        <f t="shared" si="122"/>
        <v>20831607</v>
      </c>
      <c r="DB107" s="26">
        <f>J107-CD107</f>
        <v>0</v>
      </c>
      <c r="DC107" s="26">
        <f t="shared" si="123"/>
        <v>0</v>
      </c>
      <c r="DD107" s="26">
        <f t="shared" si="123"/>
        <v>0</v>
      </c>
      <c r="DE107" s="26">
        <f t="shared" si="123"/>
        <v>0</v>
      </c>
      <c r="DF107" s="26">
        <f t="shared" si="123"/>
        <v>0</v>
      </c>
      <c r="DG107" s="26">
        <f t="shared" si="123"/>
        <v>0</v>
      </c>
      <c r="DH107" s="26">
        <f t="shared" si="123"/>
        <v>0</v>
      </c>
      <c r="DI107" s="26">
        <f t="shared" si="123"/>
        <v>0</v>
      </c>
      <c r="DJ107" s="26">
        <f t="shared" si="123"/>
        <v>0</v>
      </c>
      <c r="DK107" s="26">
        <f t="shared" si="123"/>
        <v>0</v>
      </c>
      <c r="DL107" s="26">
        <f t="shared" si="123"/>
        <v>0</v>
      </c>
      <c r="DM107" s="26">
        <f t="shared" si="123"/>
        <v>0</v>
      </c>
      <c r="DN107" s="26">
        <f t="shared" si="123"/>
        <v>0</v>
      </c>
      <c r="DO107" s="26">
        <f t="shared" si="123"/>
        <v>0</v>
      </c>
      <c r="DP107" s="26">
        <f t="shared" si="123"/>
        <v>0</v>
      </c>
      <c r="DQ107" s="26">
        <f t="shared" si="123"/>
        <v>0</v>
      </c>
      <c r="DR107" s="26">
        <f t="shared" si="123"/>
        <v>63189031</v>
      </c>
      <c r="DS107" s="26">
        <f t="shared" si="124"/>
        <v>0</v>
      </c>
      <c r="DT107" s="26"/>
      <c r="DU107" s="26">
        <f t="shared" si="125"/>
        <v>5110455</v>
      </c>
      <c r="DW107" s="31">
        <f t="shared" si="108"/>
        <v>369865677</v>
      </c>
      <c r="DX107" s="31">
        <f t="shared" si="42"/>
        <v>369865677</v>
      </c>
      <c r="DY107" s="31">
        <f t="shared" si="99"/>
        <v>369865677</v>
      </c>
      <c r="EA107" s="39"/>
    </row>
    <row r="108" spans="1:131" ht="50.25" customHeight="1" x14ac:dyDescent="0.3">
      <c r="A108" s="180"/>
      <c r="B108" s="56" t="s">
        <v>308</v>
      </c>
      <c r="C108" s="51" t="s">
        <v>309</v>
      </c>
      <c r="D108" s="24" t="s">
        <v>310</v>
      </c>
      <c r="E108" s="48">
        <v>301</v>
      </c>
      <c r="F108" s="25" t="s">
        <v>307</v>
      </c>
      <c r="G108" s="26">
        <f t="shared" si="74"/>
        <v>352712008</v>
      </c>
      <c r="H108" s="26"/>
      <c r="I108" s="26"/>
      <c r="J108" s="26"/>
      <c r="K108" s="26"/>
      <c r="L108" s="26">
        <v>208000000</v>
      </c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>
        <v>100000000</v>
      </c>
      <c r="X108" s="26">
        <v>32712008</v>
      </c>
      <c r="Y108" s="26"/>
      <c r="Z108" s="26"/>
      <c r="AA108" s="26"/>
      <c r="AB108" s="26"/>
      <c r="AC108" s="26">
        <v>12000000</v>
      </c>
      <c r="AD108" s="27">
        <f t="shared" si="106"/>
        <v>0.56419967419992123</v>
      </c>
      <c r="AE108" s="26">
        <f t="shared" si="117"/>
        <v>199000000</v>
      </c>
      <c r="AF108" s="26"/>
      <c r="AG108" s="26"/>
      <c r="AH108" s="26"/>
      <c r="AI108" s="26"/>
      <c r="AJ108" s="26">
        <f>+'[5]ENERO 2019'!$N$244</f>
        <v>150000000</v>
      </c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>
        <f>+'[1]ABRIL 2019'!$Y$462</f>
        <v>42000000</v>
      </c>
      <c r="AV108" s="26"/>
      <c r="AW108" s="26"/>
      <c r="AX108" s="26"/>
      <c r="AY108" s="26"/>
      <c r="AZ108" s="26"/>
      <c r="BA108" s="26">
        <f>+'[2]MAYO 2019'!$AF$575</f>
        <v>7000000</v>
      </c>
      <c r="BB108" s="27">
        <f t="shared" si="109"/>
        <v>0.43580032580007877</v>
      </c>
      <c r="BC108" s="26">
        <f t="shared" si="89"/>
        <v>153712008</v>
      </c>
      <c r="BD108" s="26">
        <f t="shared" si="126"/>
        <v>0</v>
      </c>
      <c r="BE108" s="26">
        <f t="shared" si="126"/>
        <v>0</v>
      </c>
      <c r="BF108" s="26">
        <f t="shared" si="126"/>
        <v>0</v>
      </c>
      <c r="BG108" s="26">
        <f t="shared" si="126"/>
        <v>0</v>
      </c>
      <c r="BH108" s="26">
        <f t="shared" si="126"/>
        <v>58000000</v>
      </c>
      <c r="BI108" s="26">
        <f t="shared" si="126"/>
        <v>0</v>
      </c>
      <c r="BJ108" s="26">
        <f t="shared" si="126"/>
        <v>0</v>
      </c>
      <c r="BK108" s="26">
        <f t="shared" si="126"/>
        <v>0</v>
      </c>
      <c r="BL108" s="26">
        <f t="shared" si="126"/>
        <v>0</v>
      </c>
      <c r="BM108" s="26">
        <f t="shared" si="126"/>
        <v>0</v>
      </c>
      <c r="BN108" s="26">
        <f t="shared" si="126"/>
        <v>0</v>
      </c>
      <c r="BO108" s="26">
        <f t="shared" si="126"/>
        <v>0</v>
      </c>
      <c r="BP108" s="26">
        <f t="shared" si="126"/>
        <v>0</v>
      </c>
      <c r="BQ108" s="26">
        <f t="shared" si="126"/>
        <v>0</v>
      </c>
      <c r="BR108" s="26">
        <f t="shared" si="126"/>
        <v>0</v>
      </c>
      <c r="BS108" s="26">
        <f t="shared" si="126"/>
        <v>58000000</v>
      </c>
      <c r="BT108" s="26">
        <f t="shared" si="127"/>
        <v>32712008</v>
      </c>
      <c r="BU108" s="26">
        <f t="shared" si="127"/>
        <v>0</v>
      </c>
      <c r="BV108" s="26">
        <f t="shared" si="119"/>
        <v>0</v>
      </c>
      <c r="BW108" s="26">
        <f t="shared" si="119"/>
        <v>0</v>
      </c>
      <c r="BX108" s="26"/>
      <c r="BY108" s="26">
        <f t="shared" si="120"/>
        <v>5000000</v>
      </c>
      <c r="BZ108" s="27">
        <f t="shared" si="107"/>
        <v>0.50416959719726917</v>
      </c>
      <c r="CA108" s="26">
        <f t="shared" si="121"/>
        <v>177826671</v>
      </c>
      <c r="CB108" s="26"/>
      <c r="CC108" s="26"/>
      <c r="CD108" s="26"/>
      <c r="CE108" s="26"/>
      <c r="CF108" s="26">
        <f>+'[1]ABRIL 2019'!$H$463</f>
        <v>143526671</v>
      </c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>
        <f>+'[2]MAYO 2019'!$H$600+'[2]MAYO 2019'!$H$603+'[2]MAYO 2019'!$H$606+'[2]MAYO 2019'!$H$608</f>
        <v>34300000</v>
      </c>
      <c r="CR108" s="26"/>
      <c r="CS108" s="26"/>
      <c r="CT108" s="26"/>
      <c r="CU108" s="26"/>
      <c r="CV108" s="26"/>
      <c r="CW108" s="26"/>
      <c r="CX108" s="27">
        <f t="shared" si="94"/>
        <v>0.49583040280273083</v>
      </c>
      <c r="CY108" s="26">
        <f t="shared" si="52"/>
        <v>174885337</v>
      </c>
      <c r="CZ108" s="26">
        <f t="shared" si="122"/>
        <v>0</v>
      </c>
      <c r="DA108" s="26">
        <f t="shared" si="122"/>
        <v>0</v>
      </c>
      <c r="DB108" s="26"/>
      <c r="DC108" s="26">
        <f t="shared" si="123"/>
        <v>0</v>
      </c>
      <c r="DD108" s="26">
        <f t="shared" si="123"/>
        <v>64473329</v>
      </c>
      <c r="DE108" s="26">
        <f t="shared" si="123"/>
        <v>0</v>
      </c>
      <c r="DF108" s="26">
        <f t="shared" si="123"/>
        <v>0</v>
      </c>
      <c r="DG108" s="26">
        <f t="shared" si="123"/>
        <v>0</v>
      </c>
      <c r="DH108" s="26">
        <f t="shared" si="123"/>
        <v>0</v>
      </c>
      <c r="DI108" s="26">
        <f t="shared" si="123"/>
        <v>0</v>
      </c>
      <c r="DJ108" s="26">
        <f t="shared" si="123"/>
        <v>0</v>
      </c>
      <c r="DK108" s="26">
        <f t="shared" si="123"/>
        <v>0</v>
      </c>
      <c r="DL108" s="26">
        <f t="shared" si="123"/>
        <v>0</v>
      </c>
      <c r="DM108" s="26">
        <f t="shared" si="123"/>
        <v>0</v>
      </c>
      <c r="DN108" s="26">
        <f t="shared" si="123"/>
        <v>0</v>
      </c>
      <c r="DO108" s="26">
        <f t="shared" si="123"/>
        <v>65700000</v>
      </c>
      <c r="DP108" s="26">
        <f t="shared" si="123"/>
        <v>32712008</v>
      </c>
      <c r="DQ108" s="26">
        <f t="shared" si="123"/>
        <v>0</v>
      </c>
      <c r="DR108" s="26">
        <f t="shared" si="123"/>
        <v>0</v>
      </c>
      <c r="DS108" s="26">
        <f t="shared" si="124"/>
        <v>0</v>
      </c>
      <c r="DT108" s="26"/>
      <c r="DU108" s="26">
        <f t="shared" si="125"/>
        <v>12000000</v>
      </c>
      <c r="DW108" s="31">
        <f t="shared" si="108"/>
        <v>352712008</v>
      </c>
      <c r="DX108" s="31">
        <f t="shared" si="42"/>
        <v>352712008</v>
      </c>
      <c r="DY108" s="31">
        <f t="shared" si="99"/>
        <v>352712008</v>
      </c>
    </row>
    <row r="109" spans="1:131" ht="78" customHeight="1" x14ac:dyDescent="0.3">
      <c r="A109" s="180"/>
      <c r="B109" s="175" t="s">
        <v>311</v>
      </c>
      <c r="C109" s="51" t="s">
        <v>312</v>
      </c>
      <c r="D109" s="24" t="s">
        <v>313</v>
      </c>
      <c r="E109" s="48">
        <v>301</v>
      </c>
      <c r="F109" s="25" t="s">
        <v>314</v>
      </c>
      <c r="G109" s="26">
        <f t="shared" si="74"/>
        <v>122963935</v>
      </c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>
        <v>50000000</v>
      </c>
      <c r="AA109" s="26"/>
      <c r="AB109" s="26"/>
      <c r="AC109" s="26">
        <f>72963935</f>
        <v>72963935</v>
      </c>
      <c r="AD109" s="27">
        <f t="shared" si="106"/>
        <v>0.93200683598812939</v>
      </c>
      <c r="AE109" s="26">
        <f t="shared" si="117"/>
        <v>114603228</v>
      </c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>
        <f>+'[2]MAYO 2019'!$AB$617</f>
        <v>49997500</v>
      </c>
      <c r="AY109" s="26"/>
      <c r="AZ109" s="26"/>
      <c r="BA109" s="26">
        <f>+'[2]MAYO 2019'!$AF$617</f>
        <v>64605728</v>
      </c>
      <c r="BB109" s="27">
        <f t="shared" si="109"/>
        <v>6.799316401187061E-2</v>
      </c>
      <c r="BC109" s="26">
        <f t="shared" si="89"/>
        <v>8360707</v>
      </c>
      <c r="BD109" s="26">
        <f t="shared" si="126"/>
        <v>0</v>
      </c>
      <c r="BE109" s="26">
        <f t="shared" si="126"/>
        <v>0</v>
      </c>
      <c r="BF109" s="26">
        <f t="shared" si="126"/>
        <v>0</v>
      </c>
      <c r="BG109" s="26">
        <f t="shared" si="126"/>
        <v>0</v>
      </c>
      <c r="BH109" s="26">
        <f t="shared" si="126"/>
        <v>0</v>
      </c>
      <c r="BI109" s="26">
        <f t="shared" si="126"/>
        <v>0</v>
      </c>
      <c r="BJ109" s="26">
        <f t="shared" si="126"/>
        <v>0</v>
      </c>
      <c r="BK109" s="26">
        <f t="shared" si="126"/>
        <v>0</v>
      </c>
      <c r="BL109" s="26">
        <f t="shared" si="126"/>
        <v>0</v>
      </c>
      <c r="BM109" s="26">
        <f t="shared" si="126"/>
        <v>0</v>
      </c>
      <c r="BN109" s="26">
        <f t="shared" si="126"/>
        <v>0</v>
      </c>
      <c r="BO109" s="26">
        <f t="shared" si="126"/>
        <v>0</v>
      </c>
      <c r="BP109" s="26">
        <f t="shared" si="126"/>
        <v>0</v>
      </c>
      <c r="BQ109" s="26">
        <f t="shared" si="126"/>
        <v>0</v>
      </c>
      <c r="BR109" s="26">
        <f t="shared" si="126"/>
        <v>0</v>
      </c>
      <c r="BS109" s="26">
        <f t="shared" si="126"/>
        <v>0</v>
      </c>
      <c r="BT109" s="26">
        <f t="shared" si="127"/>
        <v>0</v>
      </c>
      <c r="BU109" s="26">
        <f t="shared" si="127"/>
        <v>0</v>
      </c>
      <c r="BV109" s="26">
        <f t="shared" si="119"/>
        <v>2500</v>
      </c>
      <c r="BW109" s="26">
        <f t="shared" si="119"/>
        <v>0</v>
      </c>
      <c r="BX109" s="26"/>
      <c r="BY109" s="26">
        <f t="shared" si="120"/>
        <v>8358207</v>
      </c>
      <c r="BZ109" s="27">
        <f>+CA109/G109</f>
        <v>0.64667741805757928</v>
      </c>
      <c r="CA109" s="26">
        <f>SUM(CB109:CW109)</f>
        <v>79518000</v>
      </c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>
        <f>+'[2]MAYO 2019'!$H$626</f>
        <v>39997500</v>
      </c>
      <c r="CU109" s="26"/>
      <c r="CV109" s="26"/>
      <c r="CW109" s="26">
        <f>+'[2]MAYO 2019'!$H$618+'[2]MAYO 2019'!$H$628</f>
        <v>39520500</v>
      </c>
      <c r="CX109" s="27">
        <f>1-BZ109</f>
        <v>0.35332258194242072</v>
      </c>
      <c r="CY109" s="26">
        <f t="shared" si="52"/>
        <v>43445935</v>
      </c>
      <c r="CZ109" s="26">
        <f t="shared" si="122"/>
        <v>0</v>
      </c>
      <c r="DA109" s="26">
        <f t="shared" si="122"/>
        <v>0</v>
      </c>
      <c r="DB109" s="26">
        <f>J109-CD109</f>
        <v>0</v>
      </c>
      <c r="DC109" s="26">
        <f t="shared" si="123"/>
        <v>0</v>
      </c>
      <c r="DD109" s="26">
        <f t="shared" si="123"/>
        <v>0</v>
      </c>
      <c r="DE109" s="26">
        <f t="shared" si="123"/>
        <v>0</v>
      </c>
      <c r="DF109" s="26">
        <f t="shared" si="123"/>
        <v>0</v>
      </c>
      <c r="DG109" s="26">
        <f t="shared" si="123"/>
        <v>0</v>
      </c>
      <c r="DH109" s="26">
        <f t="shared" si="123"/>
        <v>0</v>
      </c>
      <c r="DI109" s="26">
        <f t="shared" si="123"/>
        <v>0</v>
      </c>
      <c r="DJ109" s="26">
        <f t="shared" si="123"/>
        <v>0</v>
      </c>
      <c r="DK109" s="26">
        <f t="shared" si="123"/>
        <v>0</v>
      </c>
      <c r="DL109" s="26">
        <f t="shared" si="123"/>
        <v>0</v>
      </c>
      <c r="DM109" s="26">
        <f t="shared" si="123"/>
        <v>0</v>
      </c>
      <c r="DN109" s="26">
        <f t="shared" si="123"/>
        <v>0</v>
      </c>
      <c r="DO109" s="26">
        <f t="shared" si="123"/>
        <v>0</v>
      </c>
      <c r="DP109" s="26">
        <f t="shared" si="123"/>
        <v>0</v>
      </c>
      <c r="DQ109" s="26">
        <f t="shared" si="123"/>
        <v>0</v>
      </c>
      <c r="DR109" s="26">
        <f t="shared" si="123"/>
        <v>10002500</v>
      </c>
      <c r="DS109" s="26">
        <f t="shared" si="124"/>
        <v>0</v>
      </c>
      <c r="DT109" s="26"/>
      <c r="DU109" s="26">
        <f t="shared" si="125"/>
        <v>33443435</v>
      </c>
      <c r="DW109" s="31">
        <f t="shared" si="108"/>
        <v>122963935</v>
      </c>
      <c r="DX109" s="31">
        <f t="shared" si="42"/>
        <v>122963935</v>
      </c>
      <c r="DY109" s="31">
        <f>+CA109+CY109</f>
        <v>122963935</v>
      </c>
    </row>
    <row r="110" spans="1:131" ht="44.4" customHeight="1" x14ac:dyDescent="0.3">
      <c r="A110" s="180"/>
      <c r="B110" s="164"/>
      <c r="C110" s="51" t="s">
        <v>315</v>
      </c>
      <c r="D110" s="33" t="s">
        <v>316</v>
      </c>
      <c r="E110" s="48">
        <v>301</v>
      </c>
      <c r="F110" s="25" t="s">
        <v>297</v>
      </c>
      <c r="G110" s="26">
        <f t="shared" si="74"/>
        <v>15000000</v>
      </c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>
        <v>15000000</v>
      </c>
      <c r="AA110" s="26"/>
      <c r="AB110" s="26"/>
      <c r="AC110" s="26"/>
      <c r="AD110" s="27">
        <f t="shared" si="106"/>
        <v>1</v>
      </c>
      <c r="AE110" s="26">
        <f t="shared" si="117"/>
        <v>15000000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>
        <f>+'[4]MARZO 2019'!$AB$399</f>
        <v>15000000</v>
      </c>
      <c r="AY110" s="26"/>
      <c r="AZ110" s="26"/>
      <c r="BA110" s="26"/>
      <c r="BB110" s="27">
        <f t="shared" si="109"/>
        <v>0</v>
      </c>
      <c r="BC110" s="26">
        <f t="shared" si="89"/>
        <v>0</v>
      </c>
      <c r="BD110" s="26">
        <f t="shared" si="126"/>
        <v>0</v>
      </c>
      <c r="BE110" s="26">
        <f t="shared" si="126"/>
        <v>0</v>
      </c>
      <c r="BF110" s="26">
        <f t="shared" si="126"/>
        <v>0</v>
      </c>
      <c r="BG110" s="26">
        <f t="shared" si="126"/>
        <v>0</v>
      </c>
      <c r="BH110" s="26">
        <f t="shared" si="126"/>
        <v>0</v>
      </c>
      <c r="BI110" s="26">
        <f t="shared" si="126"/>
        <v>0</v>
      </c>
      <c r="BJ110" s="26">
        <f t="shared" si="126"/>
        <v>0</v>
      </c>
      <c r="BK110" s="26">
        <f t="shared" si="126"/>
        <v>0</v>
      </c>
      <c r="BL110" s="26">
        <f t="shared" si="126"/>
        <v>0</v>
      </c>
      <c r="BM110" s="26">
        <f t="shared" si="126"/>
        <v>0</v>
      </c>
      <c r="BN110" s="26">
        <f t="shared" si="126"/>
        <v>0</v>
      </c>
      <c r="BO110" s="26">
        <f t="shared" si="126"/>
        <v>0</v>
      </c>
      <c r="BP110" s="26">
        <f t="shared" si="126"/>
        <v>0</v>
      </c>
      <c r="BQ110" s="26">
        <f t="shared" si="126"/>
        <v>0</v>
      </c>
      <c r="BR110" s="26">
        <f t="shared" si="126"/>
        <v>0</v>
      </c>
      <c r="BS110" s="26">
        <f t="shared" si="126"/>
        <v>0</v>
      </c>
      <c r="BT110" s="26">
        <f t="shared" si="127"/>
        <v>0</v>
      </c>
      <c r="BU110" s="26">
        <f t="shared" si="127"/>
        <v>0</v>
      </c>
      <c r="BV110" s="26">
        <f t="shared" si="119"/>
        <v>0</v>
      </c>
      <c r="BW110" s="26">
        <f t="shared" si="119"/>
        <v>0</v>
      </c>
      <c r="BX110" s="26"/>
      <c r="BY110" s="26">
        <f t="shared" si="120"/>
        <v>0</v>
      </c>
      <c r="BZ110" s="27">
        <f>+CA110/G110</f>
        <v>0.32355553333333331</v>
      </c>
      <c r="CA110" s="26">
        <f>SUM(CB110:CW110)</f>
        <v>4853333</v>
      </c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>
        <f>+'[4]MARZO 2019'!$H$397</f>
        <v>4853333</v>
      </c>
      <c r="CU110" s="26"/>
      <c r="CV110" s="26"/>
      <c r="CW110" s="26"/>
      <c r="CX110" s="27">
        <f>1-BZ110</f>
        <v>0.67644446666666669</v>
      </c>
      <c r="CY110" s="26">
        <f t="shared" si="52"/>
        <v>10146667</v>
      </c>
      <c r="CZ110" s="26">
        <f t="shared" si="122"/>
        <v>0</v>
      </c>
      <c r="DA110" s="26">
        <f t="shared" si="122"/>
        <v>0</v>
      </c>
      <c r="DB110" s="26"/>
      <c r="DC110" s="26">
        <f t="shared" si="123"/>
        <v>0</v>
      </c>
      <c r="DD110" s="26">
        <f t="shared" si="123"/>
        <v>0</v>
      </c>
      <c r="DE110" s="26">
        <f t="shared" si="123"/>
        <v>0</v>
      </c>
      <c r="DF110" s="26">
        <f t="shared" si="123"/>
        <v>0</v>
      </c>
      <c r="DG110" s="26">
        <f t="shared" si="123"/>
        <v>0</v>
      </c>
      <c r="DH110" s="26">
        <f t="shared" si="123"/>
        <v>0</v>
      </c>
      <c r="DI110" s="26">
        <f t="shared" si="123"/>
        <v>0</v>
      </c>
      <c r="DJ110" s="26">
        <f t="shared" si="123"/>
        <v>0</v>
      </c>
      <c r="DK110" s="26">
        <f t="shared" si="123"/>
        <v>0</v>
      </c>
      <c r="DL110" s="26">
        <f t="shared" si="123"/>
        <v>0</v>
      </c>
      <c r="DM110" s="26">
        <f t="shared" si="123"/>
        <v>0</v>
      </c>
      <c r="DN110" s="26">
        <f t="shared" si="123"/>
        <v>0</v>
      </c>
      <c r="DO110" s="26">
        <f t="shared" si="123"/>
        <v>0</v>
      </c>
      <c r="DP110" s="26">
        <f t="shared" si="123"/>
        <v>0</v>
      </c>
      <c r="DQ110" s="26">
        <f t="shared" si="123"/>
        <v>0</v>
      </c>
      <c r="DR110" s="26">
        <f t="shared" si="123"/>
        <v>10146667</v>
      </c>
      <c r="DS110" s="26">
        <f t="shared" si="124"/>
        <v>0</v>
      </c>
      <c r="DT110" s="26"/>
      <c r="DU110" s="26">
        <f t="shared" si="125"/>
        <v>0</v>
      </c>
      <c r="DW110" s="31">
        <f t="shared" si="108"/>
        <v>15000000</v>
      </c>
      <c r="DX110" s="31">
        <f t="shared" si="42"/>
        <v>15000000</v>
      </c>
      <c r="DY110" s="31">
        <f>+CA110+CY110</f>
        <v>15000000</v>
      </c>
    </row>
    <row r="111" spans="1:131" ht="32.4" customHeight="1" x14ac:dyDescent="0.3">
      <c r="A111" s="180"/>
      <c r="B111" s="87"/>
      <c r="C111" s="51" t="s">
        <v>317</v>
      </c>
      <c r="D111" s="33" t="s">
        <v>318</v>
      </c>
      <c r="E111" s="48">
        <v>301</v>
      </c>
      <c r="F111" s="25" t="s">
        <v>297</v>
      </c>
      <c r="G111" s="26">
        <f t="shared" si="74"/>
        <v>2313284</v>
      </c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>
        <v>2313284</v>
      </c>
      <c r="AA111" s="26"/>
      <c r="AB111" s="26"/>
      <c r="AC111" s="26"/>
      <c r="AD111" s="27">
        <f t="shared" si="106"/>
        <v>1</v>
      </c>
      <c r="AE111" s="26">
        <f t="shared" si="117"/>
        <v>2313284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>
        <f>+'[4]MARZO 2019'!$AB$405</f>
        <v>2313284</v>
      </c>
      <c r="AY111" s="26"/>
      <c r="AZ111" s="26"/>
      <c r="BA111" s="26"/>
      <c r="BB111" s="27">
        <f t="shared" si="109"/>
        <v>0</v>
      </c>
      <c r="BC111" s="26">
        <f t="shared" si="89"/>
        <v>0</v>
      </c>
      <c r="BD111" s="26">
        <f t="shared" si="126"/>
        <v>0</v>
      </c>
      <c r="BE111" s="26">
        <f t="shared" si="126"/>
        <v>0</v>
      </c>
      <c r="BF111" s="26">
        <f t="shared" si="126"/>
        <v>0</v>
      </c>
      <c r="BG111" s="26">
        <f t="shared" si="126"/>
        <v>0</v>
      </c>
      <c r="BH111" s="26">
        <f t="shared" si="126"/>
        <v>0</v>
      </c>
      <c r="BI111" s="26">
        <f t="shared" si="126"/>
        <v>0</v>
      </c>
      <c r="BJ111" s="26">
        <f t="shared" si="126"/>
        <v>0</v>
      </c>
      <c r="BK111" s="26">
        <f t="shared" si="126"/>
        <v>0</v>
      </c>
      <c r="BL111" s="26">
        <f t="shared" si="126"/>
        <v>0</v>
      </c>
      <c r="BM111" s="26">
        <f t="shared" si="126"/>
        <v>0</v>
      </c>
      <c r="BN111" s="26">
        <f t="shared" si="126"/>
        <v>0</v>
      </c>
      <c r="BO111" s="26">
        <f t="shared" si="126"/>
        <v>0</v>
      </c>
      <c r="BP111" s="26">
        <f t="shared" si="126"/>
        <v>0</v>
      </c>
      <c r="BQ111" s="26">
        <f t="shared" si="126"/>
        <v>0</v>
      </c>
      <c r="BR111" s="26">
        <f t="shared" si="126"/>
        <v>0</v>
      </c>
      <c r="BS111" s="26">
        <f t="shared" si="126"/>
        <v>0</v>
      </c>
      <c r="BT111" s="26">
        <f t="shared" si="127"/>
        <v>0</v>
      </c>
      <c r="BU111" s="26">
        <f t="shared" si="127"/>
        <v>0</v>
      </c>
      <c r="BV111" s="26">
        <f t="shared" si="119"/>
        <v>0</v>
      </c>
      <c r="BW111" s="26">
        <f t="shared" si="119"/>
        <v>0</v>
      </c>
      <c r="BX111" s="26"/>
      <c r="BY111" s="26">
        <f t="shared" si="120"/>
        <v>0</v>
      </c>
      <c r="BZ111" s="27">
        <f t="shared" ref="BZ111:BZ133" si="128">+CA111/G111</f>
        <v>0</v>
      </c>
      <c r="CA111" s="26">
        <f t="shared" ref="CA111:CA114" si="129">SUM(CB111:CW111)</f>
        <v>0</v>
      </c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7">
        <f t="shared" ref="CX111:CX113" si="130">1-BZ111</f>
        <v>1</v>
      </c>
      <c r="CY111" s="26">
        <f t="shared" si="52"/>
        <v>2313284</v>
      </c>
      <c r="CZ111" s="26">
        <f t="shared" si="122"/>
        <v>0</v>
      </c>
      <c r="DA111" s="26">
        <f t="shared" si="122"/>
        <v>0</v>
      </c>
      <c r="DB111" s="26"/>
      <c r="DC111" s="26">
        <f t="shared" si="123"/>
        <v>0</v>
      </c>
      <c r="DD111" s="26">
        <f t="shared" si="123"/>
        <v>0</v>
      </c>
      <c r="DE111" s="26">
        <f t="shared" si="123"/>
        <v>0</v>
      </c>
      <c r="DF111" s="26">
        <f t="shared" si="123"/>
        <v>0</v>
      </c>
      <c r="DG111" s="26">
        <f t="shared" si="123"/>
        <v>0</v>
      </c>
      <c r="DH111" s="26">
        <f t="shared" si="123"/>
        <v>0</v>
      </c>
      <c r="DI111" s="26">
        <f t="shared" si="123"/>
        <v>0</v>
      </c>
      <c r="DJ111" s="26">
        <f t="shared" si="123"/>
        <v>0</v>
      </c>
      <c r="DK111" s="26">
        <f t="shared" si="123"/>
        <v>0</v>
      </c>
      <c r="DL111" s="26">
        <f t="shared" si="123"/>
        <v>0</v>
      </c>
      <c r="DM111" s="26">
        <f t="shared" si="123"/>
        <v>0</v>
      </c>
      <c r="DN111" s="26">
        <f t="shared" si="123"/>
        <v>0</v>
      </c>
      <c r="DO111" s="26">
        <f t="shared" si="123"/>
        <v>0</v>
      </c>
      <c r="DP111" s="26">
        <f t="shared" si="123"/>
        <v>0</v>
      </c>
      <c r="DQ111" s="26">
        <f t="shared" si="123"/>
        <v>0</v>
      </c>
      <c r="DR111" s="26">
        <f t="shared" si="123"/>
        <v>2313284</v>
      </c>
      <c r="DS111" s="26">
        <f t="shared" si="124"/>
        <v>0</v>
      </c>
      <c r="DT111" s="26"/>
      <c r="DU111" s="26">
        <f t="shared" si="125"/>
        <v>0</v>
      </c>
      <c r="DW111" s="31">
        <f t="shared" si="108"/>
        <v>2313284</v>
      </c>
      <c r="DX111" s="31">
        <f t="shared" si="42"/>
        <v>2313284</v>
      </c>
      <c r="DY111" s="31">
        <f t="shared" ref="DY111:DY113" si="131">+CA111+CY111</f>
        <v>2313284</v>
      </c>
    </row>
    <row r="112" spans="1:131" ht="21" customHeight="1" x14ac:dyDescent="0.3">
      <c r="A112" s="180"/>
      <c r="B112" s="87"/>
      <c r="C112" s="51" t="s">
        <v>319</v>
      </c>
      <c r="D112" s="33" t="s">
        <v>320</v>
      </c>
      <c r="E112" s="48">
        <v>301</v>
      </c>
      <c r="F112" s="25" t="s">
        <v>297</v>
      </c>
      <c r="G112" s="26">
        <f t="shared" si="74"/>
        <v>10000000</v>
      </c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>
        <v>10000000</v>
      </c>
      <c r="AA112" s="26"/>
      <c r="AB112" s="26"/>
      <c r="AC112" s="26"/>
      <c r="AD112" s="27">
        <f t="shared" si="106"/>
        <v>1</v>
      </c>
      <c r="AE112" s="26">
        <f t="shared" si="117"/>
        <v>10000000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>
        <f>+'[4]MARZO 2019'!$AB$411</f>
        <v>10000000</v>
      </c>
      <c r="AY112" s="26"/>
      <c r="AZ112" s="26"/>
      <c r="BA112" s="26"/>
      <c r="BB112" s="27">
        <f t="shared" si="109"/>
        <v>0</v>
      </c>
      <c r="BC112" s="26">
        <f t="shared" si="89"/>
        <v>0</v>
      </c>
      <c r="BD112" s="26">
        <f t="shared" si="126"/>
        <v>0</v>
      </c>
      <c r="BE112" s="26">
        <f t="shared" si="126"/>
        <v>0</v>
      </c>
      <c r="BF112" s="26">
        <f t="shared" si="126"/>
        <v>0</v>
      </c>
      <c r="BG112" s="26">
        <f t="shared" si="126"/>
        <v>0</v>
      </c>
      <c r="BH112" s="26">
        <f t="shared" si="126"/>
        <v>0</v>
      </c>
      <c r="BI112" s="26">
        <f t="shared" si="126"/>
        <v>0</v>
      </c>
      <c r="BJ112" s="26">
        <f t="shared" si="126"/>
        <v>0</v>
      </c>
      <c r="BK112" s="26">
        <f t="shared" si="126"/>
        <v>0</v>
      </c>
      <c r="BL112" s="26">
        <f t="shared" si="126"/>
        <v>0</v>
      </c>
      <c r="BM112" s="26">
        <f t="shared" si="126"/>
        <v>0</v>
      </c>
      <c r="BN112" s="26">
        <f t="shared" si="126"/>
        <v>0</v>
      </c>
      <c r="BO112" s="26">
        <f t="shared" si="126"/>
        <v>0</v>
      </c>
      <c r="BP112" s="26">
        <f t="shared" si="126"/>
        <v>0</v>
      </c>
      <c r="BQ112" s="26">
        <f t="shared" si="126"/>
        <v>0</v>
      </c>
      <c r="BR112" s="26">
        <f t="shared" si="126"/>
        <v>0</v>
      </c>
      <c r="BS112" s="26">
        <f t="shared" si="126"/>
        <v>0</v>
      </c>
      <c r="BT112" s="26">
        <f t="shared" si="127"/>
        <v>0</v>
      </c>
      <c r="BU112" s="26">
        <f t="shared" si="127"/>
        <v>0</v>
      </c>
      <c r="BV112" s="26">
        <f t="shared" si="119"/>
        <v>0</v>
      </c>
      <c r="BW112" s="26">
        <f t="shared" si="119"/>
        <v>0</v>
      </c>
      <c r="BX112" s="26"/>
      <c r="BY112" s="26">
        <f t="shared" si="120"/>
        <v>0</v>
      </c>
      <c r="BZ112" s="27">
        <f t="shared" si="128"/>
        <v>0</v>
      </c>
      <c r="CA112" s="26">
        <f t="shared" si="129"/>
        <v>0</v>
      </c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7">
        <f t="shared" si="130"/>
        <v>1</v>
      </c>
      <c r="CY112" s="26">
        <f t="shared" si="52"/>
        <v>10000000</v>
      </c>
      <c r="CZ112" s="26">
        <f t="shared" si="122"/>
        <v>0</v>
      </c>
      <c r="DA112" s="26">
        <f t="shared" si="122"/>
        <v>0</v>
      </c>
      <c r="DB112" s="26"/>
      <c r="DC112" s="26">
        <f t="shared" si="123"/>
        <v>0</v>
      </c>
      <c r="DD112" s="26">
        <f t="shared" si="123"/>
        <v>0</v>
      </c>
      <c r="DE112" s="26">
        <f t="shared" si="123"/>
        <v>0</v>
      </c>
      <c r="DF112" s="26">
        <f t="shared" si="123"/>
        <v>0</v>
      </c>
      <c r="DG112" s="26">
        <f t="shared" si="123"/>
        <v>0</v>
      </c>
      <c r="DH112" s="26">
        <f t="shared" si="123"/>
        <v>0</v>
      </c>
      <c r="DI112" s="26">
        <f t="shared" si="123"/>
        <v>0</v>
      </c>
      <c r="DJ112" s="26">
        <f t="shared" si="123"/>
        <v>0</v>
      </c>
      <c r="DK112" s="26">
        <f t="shared" si="123"/>
        <v>0</v>
      </c>
      <c r="DL112" s="26">
        <f t="shared" si="123"/>
        <v>0</v>
      </c>
      <c r="DM112" s="26">
        <f t="shared" si="123"/>
        <v>0</v>
      </c>
      <c r="DN112" s="26">
        <f t="shared" si="123"/>
        <v>0</v>
      </c>
      <c r="DO112" s="26">
        <f t="shared" si="123"/>
        <v>0</v>
      </c>
      <c r="DP112" s="26">
        <f t="shared" si="123"/>
        <v>0</v>
      </c>
      <c r="DQ112" s="26">
        <f t="shared" si="123"/>
        <v>0</v>
      </c>
      <c r="DR112" s="26">
        <f t="shared" si="123"/>
        <v>10000000</v>
      </c>
      <c r="DS112" s="26">
        <f t="shared" si="124"/>
        <v>0</v>
      </c>
      <c r="DT112" s="26"/>
      <c r="DU112" s="26">
        <f t="shared" si="125"/>
        <v>0</v>
      </c>
      <c r="DW112" s="31">
        <f t="shared" si="108"/>
        <v>10000000</v>
      </c>
      <c r="DX112" s="31">
        <f t="shared" si="42"/>
        <v>10000000</v>
      </c>
      <c r="DY112" s="31">
        <f t="shared" si="131"/>
        <v>10000000</v>
      </c>
    </row>
    <row r="113" spans="1:131" ht="24" customHeight="1" x14ac:dyDescent="0.3">
      <c r="A113" s="180"/>
      <c r="B113" s="87"/>
      <c r="C113" s="51" t="s">
        <v>321</v>
      </c>
      <c r="D113" s="33" t="s">
        <v>322</v>
      </c>
      <c r="E113" s="48">
        <v>301</v>
      </c>
      <c r="F113" s="25" t="s">
        <v>297</v>
      </c>
      <c r="G113" s="26">
        <f t="shared" si="74"/>
        <v>6000000</v>
      </c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>
        <v>6000000</v>
      </c>
      <c r="AA113" s="26"/>
      <c r="AB113" s="26"/>
      <c r="AC113" s="26"/>
      <c r="AD113" s="27">
        <f t="shared" si="106"/>
        <v>1</v>
      </c>
      <c r="AE113" s="26">
        <f t="shared" si="117"/>
        <v>6000000</v>
      </c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>
        <f>+'[4]MARZO 2019'!$AB$417</f>
        <v>6000000</v>
      </c>
      <c r="AY113" s="26"/>
      <c r="AZ113" s="26"/>
      <c r="BA113" s="26"/>
      <c r="BB113" s="27">
        <f t="shared" si="109"/>
        <v>0</v>
      </c>
      <c r="BC113" s="26">
        <f t="shared" si="89"/>
        <v>0</v>
      </c>
      <c r="BD113" s="26">
        <f t="shared" si="126"/>
        <v>0</v>
      </c>
      <c r="BE113" s="26">
        <f t="shared" si="126"/>
        <v>0</v>
      </c>
      <c r="BF113" s="26">
        <f t="shared" si="126"/>
        <v>0</v>
      </c>
      <c r="BG113" s="26">
        <f t="shared" si="126"/>
        <v>0</v>
      </c>
      <c r="BH113" s="26">
        <f t="shared" si="126"/>
        <v>0</v>
      </c>
      <c r="BI113" s="26">
        <f t="shared" si="126"/>
        <v>0</v>
      </c>
      <c r="BJ113" s="26">
        <f t="shared" si="126"/>
        <v>0</v>
      </c>
      <c r="BK113" s="26">
        <f t="shared" si="126"/>
        <v>0</v>
      </c>
      <c r="BL113" s="26">
        <f t="shared" si="126"/>
        <v>0</v>
      </c>
      <c r="BM113" s="26">
        <f t="shared" si="126"/>
        <v>0</v>
      </c>
      <c r="BN113" s="26">
        <f t="shared" si="126"/>
        <v>0</v>
      </c>
      <c r="BO113" s="26">
        <f t="shared" si="126"/>
        <v>0</v>
      </c>
      <c r="BP113" s="26">
        <f t="shared" si="126"/>
        <v>0</v>
      </c>
      <c r="BQ113" s="26">
        <f t="shared" si="126"/>
        <v>0</v>
      </c>
      <c r="BR113" s="26">
        <f t="shared" si="126"/>
        <v>0</v>
      </c>
      <c r="BS113" s="26">
        <f t="shared" si="126"/>
        <v>0</v>
      </c>
      <c r="BT113" s="26">
        <f t="shared" si="127"/>
        <v>0</v>
      </c>
      <c r="BU113" s="26">
        <f t="shared" si="127"/>
        <v>0</v>
      </c>
      <c r="BV113" s="26">
        <f t="shared" si="119"/>
        <v>0</v>
      </c>
      <c r="BW113" s="26">
        <f t="shared" si="119"/>
        <v>0</v>
      </c>
      <c r="BX113" s="26"/>
      <c r="BY113" s="26">
        <f t="shared" si="120"/>
        <v>0</v>
      </c>
      <c r="BZ113" s="27">
        <f t="shared" si="128"/>
        <v>0.15527783333333334</v>
      </c>
      <c r="CA113" s="26">
        <f t="shared" si="129"/>
        <v>931667</v>
      </c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>
        <f>+'[2]MAYO 2019'!$H$651</f>
        <v>931667</v>
      </c>
      <c r="CU113" s="26"/>
      <c r="CV113" s="26"/>
      <c r="CW113" s="26"/>
      <c r="CX113" s="27">
        <f t="shared" si="130"/>
        <v>0.84472216666666666</v>
      </c>
      <c r="CY113" s="26">
        <f t="shared" si="52"/>
        <v>5068333</v>
      </c>
      <c r="CZ113" s="26">
        <f t="shared" si="122"/>
        <v>0</v>
      </c>
      <c r="DA113" s="26">
        <f t="shared" si="122"/>
        <v>0</v>
      </c>
      <c r="DB113" s="26"/>
      <c r="DC113" s="26">
        <f t="shared" si="123"/>
        <v>0</v>
      </c>
      <c r="DD113" s="26">
        <f t="shared" si="123"/>
        <v>0</v>
      </c>
      <c r="DE113" s="26">
        <f t="shared" si="123"/>
        <v>0</v>
      </c>
      <c r="DF113" s="26">
        <f t="shared" si="123"/>
        <v>0</v>
      </c>
      <c r="DG113" s="26">
        <f t="shared" si="123"/>
        <v>0</v>
      </c>
      <c r="DH113" s="26">
        <f t="shared" si="123"/>
        <v>0</v>
      </c>
      <c r="DI113" s="26">
        <f t="shared" si="123"/>
        <v>0</v>
      </c>
      <c r="DJ113" s="26">
        <f t="shared" si="123"/>
        <v>0</v>
      </c>
      <c r="DK113" s="26">
        <f t="shared" si="123"/>
        <v>0</v>
      </c>
      <c r="DL113" s="26">
        <f t="shared" si="123"/>
        <v>0</v>
      </c>
      <c r="DM113" s="26">
        <f t="shared" si="123"/>
        <v>0</v>
      </c>
      <c r="DN113" s="26">
        <f t="shared" si="123"/>
        <v>0</v>
      </c>
      <c r="DO113" s="26">
        <f t="shared" si="123"/>
        <v>0</v>
      </c>
      <c r="DP113" s="26">
        <f t="shared" si="123"/>
        <v>0</v>
      </c>
      <c r="DQ113" s="26">
        <f t="shared" si="123"/>
        <v>0</v>
      </c>
      <c r="DR113" s="26">
        <f t="shared" si="123"/>
        <v>5068333</v>
      </c>
      <c r="DS113" s="26">
        <f t="shared" si="124"/>
        <v>0</v>
      </c>
      <c r="DT113" s="26"/>
      <c r="DU113" s="26">
        <f t="shared" si="125"/>
        <v>0</v>
      </c>
      <c r="DW113" s="31">
        <f t="shared" si="108"/>
        <v>6000000</v>
      </c>
      <c r="DX113" s="31">
        <f t="shared" si="42"/>
        <v>6000000</v>
      </c>
      <c r="DY113" s="31">
        <f t="shared" si="131"/>
        <v>6000000</v>
      </c>
    </row>
    <row r="114" spans="1:131" ht="31.5" customHeight="1" x14ac:dyDescent="0.3">
      <c r="A114" s="180"/>
      <c r="B114" s="84" t="s">
        <v>323</v>
      </c>
      <c r="C114" s="51" t="s">
        <v>324</v>
      </c>
      <c r="D114" s="24" t="s">
        <v>325</v>
      </c>
      <c r="E114" s="48">
        <v>301</v>
      </c>
      <c r="F114" s="25" t="s">
        <v>297</v>
      </c>
      <c r="G114" s="26">
        <f t="shared" si="74"/>
        <v>1564414901</v>
      </c>
      <c r="H114" s="26">
        <v>328968376</v>
      </c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>
        <v>1235446525</v>
      </c>
      <c r="AA114" s="26"/>
      <c r="AB114" s="26"/>
      <c r="AC114" s="26"/>
      <c r="AD114" s="27">
        <f>+AE114/G114</f>
        <v>0.9999980823501502</v>
      </c>
      <c r="AE114" s="26">
        <f t="shared" si="117"/>
        <v>1564411901</v>
      </c>
      <c r="AF114" s="26">
        <f>+'[5]ENERO 2019'!$J$303</f>
        <v>328965376</v>
      </c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>
        <f>+'[5]ENERO 2019'!$AB$303</f>
        <v>1235446525</v>
      </c>
      <c r="AY114" s="26"/>
      <c r="AZ114" s="26"/>
      <c r="BA114" s="26"/>
      <c r="BB114" s="27">
        <f t="shared" si="109"/>
        <v>1.917649849803027E-6</v>
      </c>
      <c r="BC114" s="26">
        <f t="shared" si="89"/>
        <v>3000</v>
      </c>
      <c r="BD114" s="26">
        <f t="shared" si="126"/>
        <v>3000</v>
      </c>
      <c r="BE114" s="26">
        <f t="shared" si="126"/>
        <v>0</v>
      </c>
      <c r="BF114" s="26">
        <f t="shared" si="126"/>
        <v>0</v>
      </c>
      <c r="BG114" s="26">
        <f t="shared" si="126"/>
        <v>0</v>
      </c>
      <c r="BH114" s="26">
        <f t="shared" si="126"/>
        <v>0</v>
      </c>
      <c r="BI114" s="26">
        <f t="shared" si="126"/>
        <v>0</v>
      </c>
      <c r="BJ114" s="26">
        <f t="shared" si="126"/>
        <v>0</v>
      </c>
      <c r="BK114" s="26">
        <f t="shared" si="126"/>
        <v>0</v>
      </c>
      <c r="BL114" s="26">
        <f t="shared" si="126"/>
        <v>0</v>
      </c>
      <c r="BM114" s="26">
        <f t="shared" si="126"/>
        <v>0</v>
      </c>
      <c r="BN114" s="26">
        <f t="shared" si="126"/>
        <v>0</v>
      </c>
      <c r="BO114" s="26">
        <f t="shared" si="126"/>
        <v>0</v>
      </c>
      <c r="BP114" s="26">
        <f t="shared" si="126"/>
        <v>0</v>
      </c>
      <c r="BQ114" s="26">
        <f t="shared" si="126"/>
        <v>0</v>
      </c>
      <c r="BR114" s="26">
        <f t="shared" si="126"/>
        <v>0</v>
      </c>
      <c r="BS114" s="26">
        <f t="shared" si="126"/>
        <v>0</v>
      </c>
      <c r="BT114" s="26">
        <f t="shared" si="127"/>
        <v>0</v>
      </c>
      <c r="BU114" s="26">
        <f t="shared" si="127"/>
        <v>0</v>
      </c>
      <c r="BV114" s="26">
        <f t="shared" si="119"/>
        <v>0</v>
      </c>
      <c r="BW114" s="26">
        <f t="shared" si="119"/>
        <v>0</v>
      </c>
      <c r="BX114" s="26"/>
      <c r="BY114" s="26">
        <f t="shared" si="120"/>
        <v>0</v>
      </c>
      <c r="BZ114" s="27">
        <f t="shared" si="128"/>
        <v>0.97643049936661275</v>
      </c>
      <c r="CA114" s="26">
        <f t="shared" si="129"/>
        <v>1527542423</v>
      </c>
      <c r="CB114" s="26">
        <f>+'[4]MARZO 2019'!$H$440</f>
        <v>328965376</v>
      </c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>
        <f>+'[4]MARZO 2019'!$H$428+'[4]MARZO 2019'!$H$434</f>
        <v>1198577047</v>
      </c>
      <c r="CU114" s="26"/>
      <c r="CV114" s="26"/>
      <c r="CW114" s="26"/>
      <c r="CX114" s="27">
        <f t="shared" si="94"/>
        <v>2.3569500633387253E-2</v>
      </c>
      <c r="CY114" s="26">
        <f t="shared" si="52"/>
        <v>36872478</v>
      </c>
      <c r="CZ114" s="26">
        <f t="shared" si="122"/>
        <v>3000</v>
      </c>
      <c r="DA114" s="26">
        <f t="shared" si="122"/>
        <v>0</v>
      </c>
      <c r="DB114" s="26">
        <f>J114-CD114</f>
        <v>0</v>
      </c>
      <c r="DC114" s="26">
        <f t="shared" si="123"/>
        <v>0</v>
      </c>
      <c r="DD114" s="26">
        <f t="shared" si="123"/>
        <v>0</v>
      </c>
      <c r="DE114" s="26">
        <f t="shared" si="123"/>
        <v>0</v>
      </c>
      <c r="DF114" s="26">
        <f t="shared" si="123"/>
        <v>0</v>
      </c>
      <c r="DG114" s="26">
        <f t="shared" si="123"/>
        <v>0</v>
      </c>
      <c r="DH114" s="26">
        <f t="shared" si="123"/>
        <v>0</v>
      </c>
      <c r="DI114" s="26">
        <f t="shared" si="123"/>
        <v>0</v>
      </c>
      <c r="DJ114" s="26">
        <f t="shared" si="123"/>
        <v>0</v>
      </c>
      <c r="DK114" s="26">
        <f t="shared" si="123"/>
        <v>0</v>
      </c>
      <c r="DL114" s="26">
        <f t="shared" si="123"/>
        <v>0</v>
      </c>
      <c r="DM114" s="26">
        <f t="shared" si="123"/>
        <v>0</v>
      </c>
      <c r="DN114" s="26">
        <f t="shared" si="123"/>
        <v>0</v>
      </c>
      <c r="DO114" s="26">
        <f t="shared" si="123"/>
        <v>0</v>
      </c>
      <c r="DP114" s="26">
        <f t="shared" si="123"/>
        <v>0</v>
      </c>
      <c r="DQ114" s="26">
        <f t="shared" si="123"/>
        <v>0</v>
      </c>
      <c r="DR114" s="26">
        <f t="shared" si="123"/>
        <v>36869478</v>
      </c>
      <c r="DS114" s="26">
        <f t="shared" si="124"/>
        <v>0</v>
      </c>
      <c r="DT114" s="26"/>
      <c r="DU114" s="26">
        <f t="shared" si="125"/>
        <v>0</v>
      </c>
      <c r="DW114" s="31">
        <f t="shared" si="108"/>
        <v>1564414901</v>
      </c>
      <c r="DX114" s="31">
        <f t="shared" si="42"/>
        <v>1564414901</v>
      </c>
      <c r="DY114" s="31">
        <f t="shared" si="99"/>
        <v>1564414901</v>
      </c>
    </row>
    <row r="115" spans="1:131" ht="24.75" customHeight="1" x14ac:dyDescent="0.3">
      <c r="A115" s="88"/>
      <c r="B115" s="155" t="s">
        <v>326</v>
      </c>
      <c r="C115" s="51" t="s">
        <v>327</v>
      </c>
      <c r="D115" s="89" t="s">
        <v>328</v>
      </c>
      <c r="E115" s="48">
        <v>301</v>
      </c>
      <c r="F115" s="25" t="s">
        <v>297</v>
      </c>
      <c r="G115" s="26">
        <f t="shared" si="74"/>
        <v>85000000</v>
      </c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26">
        <v>85000000</v>
      </c>
      <c r="AA115" s="90"/>
      <c r="AB115" s="90"/>
      <c r="AC115" s="90"/>
      <c r="AD115" s="27">
        <f t="shared" ref="AD115:AD134" si="132">+AE115/G115</f>
        <v>0.52941176470588236</v>
      </c>
      <c r="AE115" s="26">
        <f t="shared" si="117"/>
        <v>45000000</v>
      </c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  <c r="AU115" s="90"/>
      <c r="AV115" s="90"/>
      <c r="AW115" s="90"/>
      <c r="AX115" s="90">
        <f>+'[5]ENERO 2019'!$AB$328</f>
        <v>45000000</v>
      </c>
      <c r="AY115" s="90"/>
      <c r="AZ115" s="90"/>
      <c r="BA115" s="90"/>
      <c r="BB115" s="27">
        <f t="shared" si="109"/>
        <v>0.47058823529411764</v>
      </c>
      <c r="BC115" s="26">
        <f t="shared" si="89"/>
        <v>40000000</v>
      </c>
      <c r="BD115" s="26">
        <f t="shared" si="126"/>
        <v>0</v>
      </c>
      <c r="BE115" s="26">
        <f t="shared" si="126"/>
        <v>0</v>
      </c>
      <c r="BF115" s="26">
        <f t="shared" si="126"/>
        <v>0</v>
      </c>
      <c r="BG115" s="26">
        <f t="shared" si="126"/>
        <v>0</v>
      </c>
      <c r="BH115" s="26">
        <f t="shared" si="126"/>
        <v>0</v>
      </c>
      <c r="BI115" s="26">
        <f t="shared" si="126"/>
        <v>0</v>
      </c>
      <c r="BJ115" s="26">
        <f t="shared" si="126"/>
        <v>0</v>
      </c>
      <c r="BK115" s="26">
        <f t="shared" si="126"/>
        <v>0</v>
      </c>
      <c r="BL115" s="26">
        <f t="shared" si="126"/>
        <v>0</v>
      </c>
      <c r="BM115" s="26">
        <f t="shared" si="126"/>
        <v>0</v>
      </c>
      <c r="BN115" s="26">
        <f t="shared" si="126"/>
        <v>0</v>
      </c>
      <c r="BO115" s="26">
        <f t="shared" si="126"/>
        <v>0</v>
      </c>
      <c r="BP115" s="26">
        <f t="shared" si="126"/>
        <v>0</v>
      </c>
      <c r="BQ115" s="26">
        <f t="shared" si="126"/>
        <v>0</v>
      </c>
      <c r="BR115" s="26">
        <f t="shared" si="126"/>
        <v>0</v>
      </c>
      <c r="BS115" s="26">
        <f t="shared" si="126"/>
        <v>0</v>
      </c>
      <c r="BT115" s="26">
        <f t="shared" si="127"/>
        <v>0</v>
      </c>
      <c r="BU115" s="26">
        <f t="shared" si="127"/>
        <v>0</v>
      </c>
      <c r="BV115" s="26">
        <f t="shared" si="119"/>
        <v>40000000</v>
      </c>
      <c r="BW115" s="26">
        <f t="shared" si="119"/>
        <v>0</v>
      </c>
      <c r="BX115" s="26"/>
      <c r="BY115" s="26">
        <f t="shared" si="120"/>
        <v>0</v>
      </c>
      <c r="BZ115" s="27">
        <f t="shared" si="128"/>
        <v>0.51388235294117646</v>
      </c>
      <c r="CA115" s="26">
        <f t="shared" si="121"/>
        <v>43680000</v>
      </c>
      <c r="CB115" s="90"/>
      <c r="CC115" s="90"/>
      <c r="CD115" s="90"/>
      <c r="CE115" s="90"/>
      <c r="CF115" s="90"/>
      <c r="CG115" s="90"/>
      <c r="CH115" s="90"/>
      <c r="CI115" s="90"/>
      <c r="CJ115" s="90"/>
      <c r="CK115" s="90"/>
      <c r="CL115" s="90"/>
      <c r="CM115" s="90"/>
      <c r="CN115" s="90"/>
      <c r="CO115" s="90"/>
      <c r="CP115" s="90"/>
      <c r="CQ115" s="90"/>
      <c r="CR115" s="90"/>
      <c r="CS115" s="90"/>
      <c r="CT115" s="90">
        <f>+'[1]ABRIL 2019'!$H$573</f>
        <v>43680000</v>
      </c>
      <c r="CU115" s="90"/>
      <c r="CV115" s="90"/>
      <c r="CW115" s="90"/>
      <c r="CX115" s="27">
        <f t="shared" si="94"/>
        <v>0.48611764705882354</v>
      </c>
      <c r="CY115" s="26">
        <f t="shared" ref="CY115:CY136" si="133">SUM(CZ115:DU115)</f>
        <v>41320000</v>
      </c>
      <c r="CZ115" s="26">
        <f t="shared" si="122"/>
        <v>0</v>
      </c>
      <c r="DA115" s="26">
        <f t="shared" si="122"/>
        <v>0</v>
      </c>
      <c r="DB115" s="26"/>
      <c r="DC115" s="26">
        <f t="shared" si="123"/>
        <v>0</v>
      </c>
      <c r="DD115" s="26">
        <f t="shared" si="123"/>
        <v>0</v>
      </c>
      <c r="DE115" s="26">
        <f t="shared" si="123"/>
        <v>0</v>
      </c>
      <c r="DF115" s="26">
        <f t="shared" si="123"/>
        <v>0</v>
      </c>
      <c r="DG115" s="26">
        <f t="shared" si="123"/>
        <v>0</v>
      </c>
      <c r="DH115" s="26">
        <f t="shared" si="123"/>
        <v>0</v>
      </c>
      <c r="DI115" s="26">
        <f t="shared" si="123"/>
        <v>0</v>
      </c>
      <c r="DJ115" s="26">
        <f t="shared" si="123"/>
        <v>0</v>
      </c>
      <c r="DK115" s="26">
        <f t="shared" si="123"/>
        <v>0</v>
      </c>
      <c r="DL115" s="26">
        <f t="shared" si="123"/>
        <v>0</v>
      </c>
      <c r="DM115" s="26">
        <f t="shared" si="123"/>
        <v>0</v>
      </c>
      <c r="DN115" s="26">
        <f t="shared" si="123"/>
        <v>0</v>
      </c>
      <c r="DO115" s="26">
        <f t="shared" si="123"/>
        <v>0</v>
      </c>
      <c r="DP115" s="26">
        <f t="shared" si="123"/>
        <v>0</v>
      </c>
      <c r="DQ115" s="26">
        <f t="shared" si="123"/>
        <v>0</v>
      </c>
      <c r="DR115" s="26">
        <f t="shared" si="123"/>
        <v>41320000</v>
      </c>
      <c r="DS115" s="26">
        <f t="shared" si="124"/>
        <v>0</v>
      </c>
      <c r="DT115" s="26"/>
      <c r="DU115" s="26">
        <f t="shared" si="125"/>
        <v>0</v>
      </c>
      <c r="DW115" s="31">
        <f t="shared" si="108"/>
        <v>85000000</v>
      </c>
      <c r="DX115" s="31">
        <f t="shared" si="42"/>
        <v>85000000</v>
      </c>
      <c r="DY115" s="31">
        <f t="shared" si="99"/>
        <v>85000000</v>
      </c>
    </row>
    <row r="116" spans="1:131" ht="35.25" customHeight="1" x14ac:dyDescent="0.3">
      <c r="A116" s="88"/>
      <c r="B116" s="156"/>
      <c r="C116" s="51" t="s">
        <v>329</v>
      </c>
      <c r="D116" s="89" t="s">
        <v>330</v>
      </c>
      <c r="E116" s="48">
        <v>301</v>
      </c>
      <c r="F116" s="25" t="s">
        <v>297</v>
      </c>
      <c r="G116" s="26">
        <f t="shared" si="74"/>
        <v>48000000</v>
      </c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26">
        <v>48000000</v>
      </c>
      <c r="AA116" s="90"/>
      <c r="AB116" s="90"/>
      <c r="AC116" s="90"/>
      <c r="AD116" s="27">
        <f t="shared" si="132"/>
        <v>1</v>
      </c>
      <c r="AE116" s="26">
        <f t="shared" si="117"/>
        <v>48000000</v>
      </c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  <c r="AU116" s="90"/>
      <c r="AV116" s="90"/>
      <c r="AW116" s="90"/>
      <c r="AX116" s="90">
        <f>+'[2]MAYO 2019'!$AB$711</f>
        <v>48000000</v>
      </c>
      <c r="AY116" s="90"/>
      <c r="AZ116" s="90"/>
      <c r="BA116" s="90"/>
      <c r="BB116" s="27">
        <f t="shared" si="109"/>
        <v>0</v>
      </c>
      <c r="BC116" s="26">
        <f t="shared" si="89"/>
        <v>0</v>
      </c>
      <c r="BD116" s="26">
        <f t="shared" si="126"/>
        <v>0</v>
      </c>
      <c r="BE116" s="26">
        <f t="shared" si="126"/>
        <v>0</v>
      </c>
      <c r="BF116" s="26">
        <f t="shared" si="126"/>
        <v>0</v>
      </c>
      <c r="BG116" s="26">
        <f t="shared" si="126"/>
        <v>0</v>
      </c>
      <c r="BH116" s="26">
        <f t="shared" si="126"/>
        <v>0</v>
      </c>
      <c r="BI116" s="26">
        <f t="shared" si="126"/>
        <v>0</v>
      </c>
      <c r="BJ116" s="26">
        <f t="shared" si="126"/>
        <v>0</v>
      </c>
      <c r="BK116" s="26">
        <f t="shared" si="126"/>
        <v>0</v>
      </c>
      <c r="BL116" s="26">
        <f t="shared" si="126"/>
        <v>0</v>
      </c>
      <c r="BM116" s="26">
        <f t="shared" si="126"/>
        <v>0</v>
      </c>
      <c r="BN116" s="26">
        <f t="shared" si="126"/>
        <v>0</v>
      </c>
      <c r="BO116" s="26">
        <f t="shared" si="126"/>
        <v>0</v>
      </c>
      <c r="BP116" s="26">
        <f t="shared" si="126"/>
        <v>0</v>
      </c>
      <c r="BQ116" s="26">
        <f t="shared" si="126"/>
        <v>0</v>
      </c>
      <c r="BR116" s="26">
        <f t="shared" si="126"/>
        <v>0</v>
      </c>
      <c r="BS116" s="26">
        <f t="shared" si="126"/>
        <v>0</v>
      </c>
      <c r="BT116" s="26">
        <f t="shared" si="127"/>
        <v>0</v>
      </c>
      <c r="BU116" s="26">
        <f t="shared" si="127"/>
        <v>0</v>
      </c>
      <c r="BV116" s="26">
        <f t="shared" si="119"/>
        <v>0</v>
      </c>
      <c r="BW116" s="26">
        <f t="shared" si="119"/>
        <v>0</v>
      </c>
      <c r="BX116" s="26"/>
      <c r="BY116" s="26">
        <f t="shared" si="120"/>
        <v>0</v>
      </c>
      <c r="BZ116" s="27">
        <f t="shared" si="128"/>
        <v>0.35597222916666665</v>
      </c>
      <c r="CA116" s="26">
        <f t="shared" si="121"/>
        <v>17086667</v>
      </c>
      <c r="CB116" s="90"/>
      <c r="CC116" s="90"/>
      <c r="CD116" s="90"/>
      <c r="CE116" s="90"/>
      <c r="CF116" s="90"/>
      <c r="CG116" s="90"/>
      <c r="CH116" s="90"/>
      <c r="CI116" s="90"/>
      <c r="CJ116" s="90"/>
      <c r="CK116" s="90"/>
      <c r="CL116" s="90"/>
      <c r="CM116" s="90"/>
      <c r="CN116" s="90"/>
      <c r="CO116" s="90"/>
      <c r="CP116" s="90"/>
      <c r="CQ116" s="90"/>
      <c r="CR116" s="90"/>
      <c r="CS116" s="90"/>
      <c r="CT116" s="90">
        <f>+'[1]ABRIL 2019'!$H$586</f>
        <v>17086667</v>
      </c>
      <c r="CU116" s="90"/>
      <c r="CV116" s="90"/>
      <c r="CW116" s="90"/>
      <c r="CX116" s="27">
        <f t="shared" si="94"/>
        <v>0.64402777083333329</v>
      </c>
      <c r="CY116" s="26">
        <f t="shared" si="133"/>
        <v>30913333</v>
      </c>
      <c r="CZ116" s="26">
        <f t="shared" si="122"/>
        <v>0</v>
      </c>
      <c r="DA116" s="26">
        <f t="shared" si="122"/>
        <v>0</v>
      </c>
      <c r="DB116" s="26"/>
      <c r="DC116" s="26">
        <f t="shared" si="123"/>
        <v>0</v>
      </c>
      <c r="DD116" s="26">
        <f t="shared" si="123"/>
        <v>0</v>
      </c>
      <c r="DE116" s="26">
        <f t="shared" si="123"/>
        <v>0</v>
      </c>
      <c r="DF116" s="26">
        <f t="shared" si="123"/>
        <v>0</v>
      </c>
      <c r="DG116" s="26">
        <f t="shared" si="123"/>
        <v>0</v>
      </c>
      <c r="DH116" s="26">
        <f t="shared" si="123"/>
        <v>0</v>
      </c>
      <c r="DI116" s="26">
        <f t="shared" si="123"/>
        <v>0</v>
      </c>
      <c r="DJ116" s="26">
        <f t="shared" si="123"/>
        <v>0</v>
      </c>
      <c r="DK116" s="26">
        <f t="shared" si="123"/>
        <v>0</v>
      </c>
      <c r="DL116" s="26">
        <f t="shared" si="123"/>
        <v>0</v>
      </c>
      <c r="DM116" s="26">
        <f t="shared" si="123"/>
        <v>0</v>
      </c>
      <c r="DN116" s="26">
        <f t="shared" si="123"/>
        <v>0</v>
      </c>
      <c r="DO116" s="26">
        <f t="shared" si="123"/>
        <v>0</v>
      </c>
      <c r="DP116" s="26">
        <f t="shared" si="123"/>
        <v>0</v>
      </c>
      <c r="DQ116" s="26">
        <f t="shared" si="123"/>
        <v>0</v>
      </c>
      <c r="DR116" s="26">
        <f t="shared" si="123"/>
        <v>30913333</v>
      </c>
      <c r="DS116" s="26">
        <f t="shared" si="124"/>
        <v>0</v>
      </c>
      <c r="DT116" s="26"/>
      <c r="DU116" s="26">
        <f t="shared" si="125"/>
        <v>0</v>
      </c>
      <c r="DW116" s="31">
        <f t="shared" si="108"/>
        <v>48000000</v>
      </c>
      <c r="DX116" s="31">
        <f t="shared" si="42"/>
        <v>48000000</v>
      </c>
      <c r="DY116" s="31">
        <f t="shared" si="99"/>
        <v>48000000</v>
      </c>
    </row>
    <row r="117" spans="1:131" ht="25.5" customHeight="1" x14ac:dyDescent="0.3">
      <c r="A117" s="88"/>
      <c r="B117" s="157"/>
      <c r="C117" s="51" t="s">
        <v>331</v>
      </c>
      <c r="D117" s="89" t="s">
        <v>332</v>
      </c>
      <c r="E117" s="48">
        <v>301</v>
      </c>
      <c r="F117" s="25" t="s">
        <v>297</v>
      </c>
      <c r="G117" s="26">
        <f t="shared" si="74"/>
        <v>40000000</v>
      </c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26">
        <v>40000000</v>
      </c>
      <c r="AA117" s="90"/>
      <c r="AB117" s="90"/>
      <c r="AC117" s="90"/>
      <c r="AD117" s="27">
        <f t="shared" si="132"/>
        <v>1</v>
      </c>
      <c r="AE117" s="26">
        <f t="shared" si="117"/>
        <v>40000000</v>
      </c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>
        <f>+'[5]ENERO 2019'!$AB$344</f>
        <v>40000000</v>
      </c>
      <c r="AY117" s="90"/>
      <c r="AZ117" s="90"/>
      <c r="BA117" s="90"/>
      <c r="BB117" s="27">
        <f t="shared" si="109"/>
        <v>0</v>
      </c>
      <c r="BC117" s="26">
        <f>SUM(BD117:BY117)</f>
        <v>0</v>
      </c>
      <c r="BD117" s="26">
        <f t="shared" si="126"/>
        <v>0</v>
      </c>
      <c r="BE117" s="26">
        <f t="shared" si="126"/>
        <v>0</v>
      </c>
      <c r="BF117" s="26">
        <f t="shared" si="126"/>
        <v>0</v>
      </c>
      <c r="BG117" s="26">
        <f t="shared" si="126"/>
        <v>0</v>
      </c>
      <c r="BH117" s="26">
        <f t="shared" si="126"/>
        <v>0</v>
      </c>
      <c r="BI117" s="26">
        <f t="shared" si="126"/>
        <v>0</v>
      </c>
      <c r="BJ117" s="26">
        <f t="shared" si="126"/>
        <v>0</v>
      </c>
      <c r="BK117" s="26">
        <f t="shared" si="126"/>
        <v>0</v>
      </c>
      <c r="BL117" s="26">
        <f t="shared" si="126"/>
        <v>0</v>
      </c>
      <c r="BM117" s="26">
        <f t="shared" si="126"/>
        <v>0</v>
      </c>
      <c r="BN117" s="26">
        <f t="shared" si="126"/>
        <v>0</v>
      </c>
      <c r="BO117" s="26">
        <f t="shared" si="126"/>
        <v>0</v>
      </c>
      <c r="BP117" s="26">
        <f t="shared" si="126"/>
        <v>0</v>
      </c>
      <c r="BQ117" s="26">
        <f t="shared" si="126"/>
        <v>0</v>
      </c>
      <c r="BR117" s="26">
        <f t="shared" si="126"/>
        <v>0</v>
      </c>
      <c r="BS117" s="26">
        <f t="shared" si="126"/>
        <v>0</v>
      </c>
      <c r="BT117" s="26">
        <f t="shared" si="127"/>
        <v>0</v>
      </c>
      <c r="BU117" s="26">
        <f t="shared" si="127"/>
        <v>0</v>
      </c>
      <c r="BV117" s="26">
        <f t="shared" si="119"/>
        <v>0</v>
      </c>
      <c r="BW117" s="26">
        <f t="shared" si="119"/>
        <v>0</v>
      </c>
      <c r="BX117" s="26"/>
      <c r="BY117" s="26">
        <f t="shared" si="120"/>
        <v>0</v>
      </c>
      <c r="BZ117" s="27">
        <f t="shared" si="128"/>
        <v>0.99958334999999998</v>
      </c>
      <c r="CA117" s="26">
        <f t="shared" si="121"/>
        <v>39983334</v>
      </c>
      <c r="CB117" s="90"/>
      <c r="CC117" s="90"/>
      <c r="CD117" s="90"/>
      <c r="CE117" s="90"/>
      <c r="CF117" s="90"/>
      <c r="CG117" s="90"/>
      <c r="CH117" s="90"/>
      <c r="CI117" s="90"/>
      <c r="CJ117" s="90"/>
      <c r="CK117" s="90"/>
      <c r="CL117" s="90"/>
      <c r="CM117" s="90"/>
      <c r="CN117" s="90"/>
      <c r="CO117" s="90"/>
      <c r="CP117" s="90"/>
      <c r="CQ117" s="90"/>
      <c r="CR117" s="90"/>
      <c r="CS117" s="90"/>
      <c r="CT117" s="90">
        <f>+'[1]ABRIL 2019'!$H$598</f>
        <v>39983334</v>
      </c>
      <c r="CU117" s="90"/>
      <c r="CV117" s="90"/>
      <c r="CW117" s="90"/>
      <c r="CX117" s="27">
        <f t="shared" si="94"/>
        <v>4.1665000000001839E-4</v>
      </c>
      <c r="CY117" s="26">
        <f t="shared" si="133"/>
        <v>16666</v>
      </c>
      <c r="CZ117" s="26">
        <f t="shared" si="122"/>
        <v>0</v>
      </c>
      <c r="DA117" s="26">
        <f t="shared" si="122"/>
        <v>0</v>
      </c>
      <c r="DB117" s="26"/>
      <c r="DC117" s="26">
        <f t="shared" si="123"/>
        <v>0</v>
      </c>
      <c r="DD117" s="26">
        <f t="shared" si="123"/>
        <v>0</v>
      </c>
      <c r="DE117" s="26">
        <f t="shared" si="123"/>
        <v>0</v>
      </c>
      <c r="DF117" s="26">
        <f t="shared" si="123"/>
        <v>0</v>
      </c>
      <c r="DG117" s="26">
        <f t="shared" si="123"/>
        <v>0</v>
      </c>
      <c r="DH117" s="26">
        <f t="shared" si="123"/>
        <v>0</v>
      </c>
      <c r="DI117" s="26">
        <f t="shared" si="123"/>
        <v>0</v>
      </c>
      <c r="DJ117" s="26">
        <f t="shared" si="123"/>
        <v>0</v>
      </c>
      <c r="DK117" s="26">
        <f t="shared" si="123"/>
        <v>0</v>
      </c>
      <c r="DL117" s="26">
        <f t="shared" si="123"/>
        <v>0</v>
      </c>
      <c r="DM117" s="26">
        <f t="shared" si="123"/>
        <v>0</v>
      </c>
      <c r="DN117" s="26">
        <f t="shared" si="123"/>
        <v>0</v>
      </c>
      <c r="DO117" s="26">
        <f t="shared" si="123"/>
        <v>0</v>
      </c>
      <c r="DP117" s="26">
        <f t="shared" si="123"/>
        <v>0</v>
      </c>
      <c r="DQ117" s="26">
        <f t="shared" si="123"/>
        <v>0</v>
      </c>
      <c r="DR117" s="26">
        <f t="shared" si="123"/>
        <v>16666</v>
      </c>
      <c r="DS117" s="26">
        <f t="shared" si="124"/>
        <v>0</v>
      </c>
      <c r="DT117" s="26"/>
      <c r="DU117" s="26">
        <f t="shared" si="125"/>
        <v>0</v>
      </c>
      <c r="DW117" s="31">
        <f t="shared" si="108"/>
        <v>40000000</v>
      </c>
      <c r="DX117" s="31">
        <f t="shared" ref="DX117:DX137" si="134">+AE117+BC117</f>
        <v>40000000</v>
      </c>
      <c r="DY117" s="31">
        <f t="shared" si="99"/>
        <v>40000000</v>
      </c>
    </row>
    <row r="118" spans="1:131" s="46" customFormat="1" ht="21" customHeight="1" thickBot="1" x14ac:dyDescent="0.35">
      <c r="A118" s="82"/>
      <c r="B118" s="158" t="s">
        <v>333</v>
      </c>
      <c r="C118" s="159"/>
      <c r="D118" s="159"/>
      <c r="E118" s="159"/>
      <c r="F118" s="160"/>
      <c r="G118" s="60">
        <f>SUM(G103:G117)</f>
        <v>2727269805</v>
      </c>
      <c r="H118" s="60">
        <f t="shared" ref="H118:Z118" si="135">SUM(H103:H117)</f>
        <v>344106222</v>
      </c>
      <c r="I118" s="60">
        <f t="shared" si="135"/>
        <v>180000000</v>
      </c>
      <c r="J118" s="60">
        <f t="shared" si="135"/>
        <v>0</v>
      </c>
      <c r="K118" s="60">
        <f t="shared" si="135"/>
        <v>0</v>
      </c>
      <c r="L118" s="60">
        <f t="shared" si="135"/>
        <v>208000000</v>
      </c>
      <c r="M118" s="60">
        <f t="shared" si="135"/>
        <v>0</v>
      </c>
      <c r="N118" s="60">
        <f t="shared" si="135"/>
        <v>0</v>
      </c>
      <c r="O118" s="60">
        <f t="shared" si="135"/>
        <v>0</v>
      </c>
      <c r="P118" s="60">
        <f t="shared" si="135"/>
        <v>0</v>
      </c>
      <c r="Q118" s="60">
        <f t="shared" si="135"/>
        <v>0</v>
      </c>
      <c r="R118" s="60">
        <f t="shared" si="135"/>
        <v>0</v>
      </c>
      <c r="S118" s="60">
        <f t="shared" si="135"/>
        <v>0</v>
      </c>
      <c r="T118" s="60">
        <f t="shared" si="135"/>
        <v>0</v>
      </c>
      <c r="U118" s="60">
        <f t="shared" si="135"/>
        <v>0</v>
      </c>
      <c r="V118" s="60">
        <f t="shared" si="135"/>
        <v>0</v>
      </c>
      <c r="W118" s="60">
        <f t="shared" si="135"/>
        <v>100000000</v>
      </c>
      <c r="X118" s="60">
        <f t="shared" si="135"/>
        <v>32712008</v>
      </c>
      <c r="Y118" s="60">
        <f t="shared" si="135"/>
        <v>0</v>
      </c>
      <c r="Z118" s="60">
        <f t="shared" si="135"/>
        <v>1770728185</v>
      </c>
      <c r="AA118" s="60">
        <f>SUM(AA103:AA117)</f>
        <v>0</v>
      </c>
      <c r="AB118" s="60">
        <f>SUM(AB103:AB117)</f>
        <v>0</v>
      </c>
      <c r="AC118" s="60">
        <f>SUM(AC103:AC117)</f>
        <v>91723390</v>
      </c>
      <c r="AD118" s="44">
        <f t="shared" si="132"/>
        <v>0.92288598853900339</v>
      </c>
      <c r="AE118" s="60">
        <f t="shared" ref="AE118:BA118" si="136">SUM(AE103:AE117)</f>
        <v>2516959090</v>
      </c>
      <c r="AF118" s="60">
        <f t="shared" si="136"/>
        <v>344103222</v>
      </c>
      <c r="AG118" s="60">
        <f t="shared" si="136"/>
        <v>180000000</v>
      </c>
      <c r="AH118" s="60">
        <f t="shared" si="136"/>
        <v>0</v>
      </c>
      <c r="AI118" s="60">
        <f t="shared" si="136"/>
        <v>0</v>
      </c>
      <c r="AJ118" s="60">
        <f t="shared" si="136"/>
        <v>150000000</v>
      </c>
      <c r="AK118" s="60">
        <f t="shared" si="136"/>
        <v>0</v>
      </c>
      <c r="AL118" s="60">
        <f t="shared" si="136"/>
        <v>0</v>
      </c>
      <c r="AM118" s="60">
        <f t="shared" si="136"/>
        <v>0</v>
      </c>
      <c r="AN118" s="60">
        <f t="shared" si="136"/>
        <v>0</v>
      </c>
      <c r="AO118" s="60">
        <f t="shared" si="136"/>
        <v>0</v>
      </c>
      <c r="AP118" s="60">
        <f t="shared" si="136"/>
        <v>0</v>
      </c>
      <c r="AQ118" s="60">
        <f t="shared" si="136"/>
        <v>0</v>
      </c>
      <c r="AR118" s="60">
        <f t="shared" si="136"/>
        <v>0</v>
      </c>
      <c r="AS118" s="60">
        <f t="shared" si="136"/>
        <v>0</v>
      </c>
      <c r="AT118" s="60">
        <f t="shared" si="136"/>
        <v>0</v>
      </c>
      <c r="AU118" s="60">
        <f t="shared" si="136"/>
        <v>42000000</v>
      </c>
      <c r="AV118" s="60">
        <f t="shared" si="136"/>
        <v>0</v>
      </c>
      <c r="AW118" s="60">
        <f t="shared" si="136"/>
        <v>0</v>
      </c>
      <c r="AX118" s="60">
        <f t="shared" si="136"/>
        <v>1722490685</v>
      </c>
      <c r="AY118" s="60">
        <f t="shared" si="136"/>
        <v>0</v>
      </c>
      <c r="AZ118" s="60">
        <f t="shared" si="136"/>
        <v>0</v>
      </c>
      <c r="BA118" s="60">
        <f t="shared" si="136"/>
        <v>78365183</v>
      </c>
      <c r="BB118" s="91">
        <f t="shared" si="109"/>
        <v>7.7114011460996612E-2</v>
      </c>
      <c r="BC118" s="60">
        <f t="shared" ref="BC118:BY118" si="137">SUM(BC103:BC117)</f>
        <v>210310715</v>
      </c>
      <c r="BD118" s="60">
        <f t="shared" si="137"/>
        <v>3000</v>
      </c>
      <c r="BE118" s="60">
        <f t="shared" si="137"/>
        <v>0</v>
      </c>
      <c r="BF118" s="60">
        <f t="shared" si="137"/>
        <v>0</v>
      </c>
      <c r="BG118" s="60">
        <f t="shared" si="137"/>
        <v>0</v>
      </c>
      <c r="BH118" s="60">
        <f t="shared" si="137"/>
        <v>58000000</v>
      </c>
      <c r="BI118" s="60">
        <f t="shared" si="137"/>
        <v>0</v>
      </c>
      <c r="BJ118" s="60">
        <f t="shared" si="137"/>
        <v>0</v>
      </c>
      <c r="BK118" s="60">
        <f t="shared" si="137"/>
        <v>0</v>
      </c>
      <c r="BL118" s="60">
        <f t="shared" si="137"/>
        <v>0</v>
      </c>
      <c r="BM118" s="60">
        <f t="shared" si="137"/>
        <v>0</v>
      </c>
      <c r="BN118" s="60">
        <f t="shared" si="137"/>
        <v>0</v>
      </c>
      <c r="BO118" s="60">
        <f t="shared" si="137"/>
        <v>0</v>
      </c>
      <c r="BP118" s="60">
        <f t="shared" si="137"/>
        <v>0</v>
      </c>
      <c r="BQ118" s="60">
        <f t="shared" si="137"/>
        <v>0</v>
      </c>
      <c r="BR118" s="60">
        <f t="shared" si="137"/>
        <v>0</v>
      </c>
      <c r="BS118" s="60">
        <f t="shared" si="137"/>
        <v>58000000</v>
      </c>
      <c r="BT118" s="60">
        <f t="shared" si="137"/>
        <v>32712008</v>
      </c>
      <c r="BU118" s="60">
        <f t="shared" si="137"/>
        <v>0</v>
      </c>
      <c r="BV118" s="60">
        <f t="shared" si="137"/>
        <v>48237500</v>
      </c>
      <c r="BW118" s="60">
        <f t="shared" si="137"/>
        <v>0</v>
      </c>
      <c r="BX118" s="60">
        <f t="shared" si="137"/>
        <v>0</v>
      </c>
      <c r="BY118" s="60">
        <f t="shared" si="137"/>
        <v>13358207</v>
      </c>
      <c r="BZ118" s="44">
        <f t="shared" si="128"/>
        <v>0.82121339659682113</v>
      </c>
      <c r="CA118" s="60">
        <f t="shared" ref="CA118:CW118" si="138">SUM(CA103:CA117)</f>
        <v>2239670500</v>
      </c>
      <c r="CB118" s="60">
        <f t="shared" si="138"/>
        <v>328965376</v>
      </c>
      <c r="CC118" s="60">
        <f t="shared" si="138"/>
        <v>159168393</v>
      </c>
      <c r="CD118" s="60">
        <f t="shared" si="138"/>
        <v>0</v>
      </c>
      <c r="CE118" s="60">
        <f t="shared" si="138"/>
        <v>0</v>
      </c>
      <c r="CF118" s="60">
        <f t="shared" si="138"/>
        <v>143526671</v>
      </c>
      <c r="CG118" s="60">
        <f t="shared" si="138"/>
        <v>0</v>
      </c>
      <c r="CH118" s="60">
        <f t="shared" si="138"/>
        <v>0</v>
      </c>
      <c r="CI118" s="60">
        <f t="shared" si="138"/>
        <v>0</v>
      </c>
      <c r="CJ118" s="60">
        <f t="shared" si="138"/>
        <v>0</v>
      </c>
      <c r="CK118" s="60">
        <f t="shared" si="138"/>
        <v>0</v>
      </c>
      <c r="CL118" s="60">
        <f t="shared" si="138"/>
        <v>0</v>
      </c>
      <c r="CM118" s="60">
        <f t="shared" si="138"/>
        <v>0</v>
      </c>
      <c r="CN118" s="60">
        <f t="shared" si="138"/>
        <v>0</v>
      </c>
      <c r="CO118" s="60">
        <f t="shared" si="138"/>
        <v>0</v>
      </c>
      <c r="CP118" s="60">
        <f t="shared" si="138"/>
        <v>0</v>
      </c>
      <c r="CQ118" s="60">
        <f t="shared" si="138"/>
        <v>34300000</v>
      </c>
      <c r="CR118" s="60">
        <f t="shared" si="138"/>
        <v>0</v>
      </c>
      <c r="CS118" s="60">
        <f t="shared" si="138"/>
        <v>0</v>
      </c>
      <c r="CT118" s="60">
        <f t="shared" si="138"/>
        <v>1532540560</v>
      </c>
      <c r="CU118" s="60">
        <f t="shared" si="138"/>
        <v>0</v>
      </c>
      <c r="CV118" s="60">
        <f t="shared" si="138"/>
        <v>0</v>
      </c>
      <c r="CW118" s="60">
        <f t="shared" si="138"/>
        <v>41169500</v>
      </c>
      <c r="CX118" s="44">
        <f t="shared" si="94"/>
        <v>0.17878660340317887</v>
      </c>
      <c r="CY118" s="60">
        <f t="shared" ref="CY118:DU118" si="139">SUM(CY103:CY117)</f>
        <v>487599305</v>
      </c>
      <c r="CZ118" s="60">
        <f t="shared" si="139"/>
        <v>15140846</v>
      </c>
      <c r="DA118" s="60">
        <f t="shared" si="139"/>
        <v>20831607</v>
      </c>
      <c r="DB118" s="60">
        <f t="shared" si="139"/>
        <v>0</v>
      </c>
      <c r="DC118" s="60">
        <f t="shared" si="139"/>
        <v>0</v>
      </c>
      <c r="DD118" s="60">
        <f t="shared" si="139"/>
        <v>64473329</v>
      </c>
      <c r="DE118" s="60">
        <f t="shared" si="139"/>
        <v>0</v>
      </c>
      <c r="DF118" s="60">
        <f t="shared" si="139"/>
        <v>0</v>
      </c>
      <c r="DG118" s="60">
        <f t="shared" si="139"/>
        <v>0</v>
      </c>
      <c r="DH118" s="60">
        <f t="shared" si="139"/>
        <v>0</v>
      </c>
      <c r="DI118" s="60">
        <f t="shared" si="139"/>
        <v>0</v>
      </c>
      <c r="DJ118" s="60">
        <f t="shared" si="139"/>
        <v>0</v>
      </c>
      <c r="DK118" s="60">
        <f t="shared" si="139"/>
        <v>0</v>
      </c>
      <c r="DL118" s="60">
        <f t="shared" si="139"/>
        <v>0</v>
      </c>
      <c r="DM118" s="60">
        <f t="shared" si="139"/>
        <v>0</v>
      </c>
      <c r="DN118" s="60">
        <f t="shared" si="139"/>
        <v>0</v>
      </c>
      <c r="DO118" s="60">
        <f t="shared" si="139"/>
        <v>65700000</v>
      </c>
      <c r="DP118" s="60">
        <f t="shared" si="139"/>
        <v>32712008</v>
      </c>
      <c r="DQ118" s="60">
        <f t="shared" si="139"/>
        <v>0</v>
      </c>
      <c r="DR118" s="60">
        <f t="shared" si="139"/>
        <v>238187625</v>
      </c>
      <c r="DS118" s="60">
        <f t="shared" si="139"/>
        <v>0</v>
      </c>
      <c r="DT118" s="60">
        <f>SUM(DT103:DT117)</f>
        <v>0</v>
      </c>
      <c r="DU118" s="60">
        <f t="shared" si="139"/>
        <v>50553890</v>
      </c>
      <c r="DW118" s="31">
        <f t="shared" si="108"/>
        <v>2727269805</v>
      </c>
      <c r="DX118" s="31">
        <f t="shared" si="134"/>
        <v>2727269805</v>
      </c>
      <c r="DY118" s="31">
        <f t="shared" si="99"/>
        <v>2727269805</v>
      </c>
    </row>
    <row r="119" spans="1:131" ht="52.5" customHeight="1" thickTop="1" thickBot="1" x14ac:dyDescent="0.35">
      <c r="A119" s="161" t="s">
        <v>334</v>
      </c>
      <c r="B119" s="93" t="s">
        <v>335</v>
      </c>
      <c r="C119" s="51" t="s">
        <v>336</v>
      </c>
      <c r="D119" s="24" t="s">
        <v>337</v>
      </c>
      <c r="E119" s="92">
        <v>510</v>
      </c>
      <c r="F119" s="25" t="s">
        <v>338</v>
      </c>
      <c r="G119" s="26">
        <f t="shared" si="74"/>
        <v>2500000</v>
      </c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77"/>
      <c r="S119" s="77"/>
      <c r="T119" s="77"/>
      <c r="U119" s="77"/>
      <c r="V119" s="26"/>
      <c r="W119" s="26"/>
      <c r="X119" s="26"/>
      <c r="Y119" s="26"/>
      <c r="Z119" s="26"/>
      <c r="AA119" s="26"/>
      <c r="AB119" s="26"/>
      <c r="AC119" s="26">
        <v>2500000</v>
      </c>
      <c r="AD119" s="27">
        <f t="shared" si="132"/>
        <v>0</v>
      </c>
      <c r="AE119" s="26">
        <f t="shared" ref="AE119:AE136" si="140">SUM(AF119:BA119)</f>
        <v>0</v>
      </c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7">
        <f t="shared" si="109"/>
        <v>1</v>
      </c>
      <c r="BC119" s="26">
        <f t="shared" ref="BC119:BC136" si="141">SUM(BD119:BY119)</f>
        <v>2500000</v>
      </c>
      <c r="BD119" s="26">
        <f t="shared" ref="BD119:BS136" si="142">H119-AF119</f>
        <v>0</v>
      </c>
      <c r="BE119" s="26">
        <f t="shared" si="142"/>
        <v>0</v>
      </c>
      <c r="BF119" s="26"/>
      <c r="BG119" s="26">
        <f t="shared" ref="BG119:BV134" si="143">K119-AI119</f>
        <v>0</v>
      </c>
      <c r="BH119" s="26">
        <f t="shared" si="143"/>
        <v>0</v>
      </c>
      <c r="BI119" s="26">
        <f t="shared" si="143"/>
        <v>0</v>
      </c>
      <c r="BJ119" s="26">
        <f t="shared" si="143"/>
        <v>0</v>
      </c>
      <c r="BK119" s="26">
        <f t="shared" si="143"/>
        <v>0</v>
      </c>
      <c r="BL119" s="26">
        <f t="shared" si="143"/>
        <v>0</v>
      </c>
      <c r="BM119" s="26">
        <f t="shared" si="143"/>
        <v>0</v>
      </c>
      <c r="BN119" s="26">
        <f t="shared" si="143"/>
        <v>0</v>
      </c>
      <c r="BO119" s="26">
        <f t="shared" si="143"/>
        <v>0</v>
      </c>
      <c r="BP119" s="26">
        <f t="shared" si="143"/>
        <v>0</v>
      </c>
      <c r="BQ119" s="26">
        <f t="shared" si="143"/>
        <v>0</v>
      </c>
      <c r="BR119" s="26">
        <f t="shared" si="143"/>
        <v>0</v>
      </c>
      <c r="BS119" s="26">
        <f t="shared" si="143"/>
        <v>0</v>
      </c>
      <c r="BT119" s="26">
        <f t="shared" si="143"/>
        <v>0</v>
      </c>
      <c r="BU119" s="26">
        <f t="shared" si="143"/>
        <v>0</v>
      </c>
      <c r="BV119" s="26">
        <f t="shared" si="143"/>
        <v>0</v>
      </c>
      <c r="BW119" s="26">
        <f t="shared" ref="BW119:BW136" si="144">AA119-AY119</f>
        <v>0</v>
      </c>
      <c r="BX119" s="26"/>
      <c r="BY119" s="26">
        <f t="shared" ref="BY119:BY135" si="145">AC119-BA119</f>
        <v>2500000</v>
      </c>
      <c r="BZ119" s="27">
        <f t="shared" si="128"/>
        <v>0</v>
      </c>
      <c r="CA119" s="26">
        <f t="shared" ref="CA119:CA136" si="146">SUM(CB119:CW119)</f>
        <v>0</v>
      </c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7">
        <f t="shared" si="94"/>
        <v>1</v>
      </c>
      <c r="CY119" s="26">
        <f t="shared" si="133"/>
        <v>2500000</v>
      </c>
      <c r="CZ119" s="26">
        <f t="shared" ref="CZ119:DO136" si="147">H119-CB119</f>
        <v>0</v>
      </c>
      <c r="DA119" s="26">
        <f t="shared" si="147"/>
        <v>0</v>
      </c>
      <c r="DB119" s="26"/>
      <c r="DC119" s="26">
        <f t="shared" ref="DC119:DR134" si="148">K119-CE119</f>
        <v>0</v>
      </c>
      <c r="DD119" s="26">
        <f t="shared" si="148"/>
        <v>0</v>
      </c>
      <c r="DE119" s="26">
        <f t="shared" si="148"/>
        <v>0</v>
      </c>
      <c r="DF119" s="26">
        <f t="shared" si="148"/>
        <v>0</v>
      </c>
      <c r="DG119" s="26">
        <f t="shared" si="148"/>
        <v>0</v>
      </c>
      <c r="DH119" s="26">
        <f t="shared" si="148"/>
        <v>0</v>
      </c>
      <c r="DI119" s="26">
        <f t="shared" si="148"/>
        <v>0</v>
      </c>
      <c r="DJ119" s="26">
        <f t="shared" si="148"/>
        <v>0</v>
      </c>
      <c r="DK119" s="26">
        <f t="shared" si="148"/>
        <v>0</v>
      </c>
      <c r="DL119" s="26">
        <f t="shared" si="148"/>
        <v>0</v>
      </c>
      <c r="DM119" s="26">
        <f t="shared" si="148"/>
        <v>0</v>
      </c>
      <c r="DN119" s="26">
        <f t="shared" si="148"/>
        <v>0</v>
      </c>
      <c r="DO119" s="26">
        <f t="shared" si="148"/>
        <v>0</v>
      </c>
      <c r="DP119" s="26">
        <f t="shared" si="148"/>
        <v>0</v>
      </c>
      <c r="DQ119" s="26">
        <f t="shared" si="148"/>
        <v>0</v>
      </c>
      <c r="DR119" s="26">
        <f t="shared" si="148"/>
        <v>0</v>
      </c>
      <c r="DS119" s="26">
        <f t="shared" ref="DS119:DS136" si="149">AA119-CU119</f>
        <v>0</v>
      </c>
      <c r="DT119" s="26"/>
      <c r="DU119" s="26">
        <f t="shared" ref="DU119:DU135" si="150">AC119-CW119</f>
        <v>2500000</v>
      </c>
      <c r="DW119" s="31">
        <f t="shared" si="108"/>
        <v>2500000</v>
      </c>
      <c r="DX119" s="31">
        <f t="shared" si="134"/>
        <v>2500000</v>
      </c>
      <c r="DY119" s="31">
        <f t="shared" si="99"/>
        <v>2500000</v>
      </c>
    </row>
    <row r="120" spans="1:131" ht="21.6" customHeight="1" thickTop="1" x14ac:dyDescent="0.3">
      <c r="A120" s="162"/>
      <c r="B120" s="163" t="s">
        <v>339</v>
      </c>
      <c r="C120" s="51" t="s">
        <v>340</v>
      </c>
      <c r="D120" s="24" t="s">
        <v>341</v>
      </c>
      <c r="E120" s="92">
        <v>111</v>
      </c>
      <c r="F120" s="25" t="s">
        <v>297</v>
      </c>
      <c r="G120" s="26">
        <f t="shared" si="74"/>
        <v>12285925875</v>
      </c>
      <c r="H120" s="26"/>
      <c r="I120" s="26"/>
      <c r="J120" s="26"/>
      <c r="K120" s="26">
        <v>10500000000</v>
      </c>
      <c r="L120" s="26"/>
      <c r="M120" s="26"/>
      <c r="N120" s="26">
        <f>130000000+180000000</f>
        <v>310000000</v>
      </c>
      <c r="O120" s="26">
        <f>266000000+30000000</f>
        <v>296000000</v>
      </c>
      <c r="P120" s="26">
        <f>450000000+168723421</f>
        <v>618723421</v>
      </c>
      <c r="Q120" s="26">
        <f>370000000+122156723</f>
        <v>492156723</v>
      </c>
      <c r="R120" s="26"/>
      <c r="S120" s="26">
        <f>4772680</f>
        <v>4772680</v>
      </c>
      <c r="T120" s="26"/>
      <c r="U120" s="26">
        <f>60000000+4273051</f>
        <v>64273051</v>
      </c>
      <c r="V120" s="26"/>
      <c r="W120" s="26"/>
      <c r="X120" s="26"/>
      <c r="Y120" s="26"/>
      <c r="Z120" s="26"/>
      <c r="AA120" s="26"/>
      <c r="AB120" s="26"/>
      <c r="AC120" s="26"/>
      <c r="AD120" s="27">
        <f t="shared" si="132"/>
        <v>2.5036657076526598E-2</v>
      </c>
      <c r="AE120" s="26">
        <f t="shared" si="140"/>
        <v>307598513</v>
      </c>
      <c r="AF120" s="26"/>
      <c r="AG120" s="26"/>
      <c r="AH120" s="26"/>
      <c r="AI120" s="26"/>
      <c r="AJ120" s="26"/>
      <c r="AK120" s="26"/>
      <c r="AL120" s="26">
        <f>+'[2]MAYO 2019'!$P$18</f>
        <v>135512613</v>
      </c>
      <c r="AM120" s="26">
        <f>+'[1]ABRIL 2019'!$Q$18</f>
        <v>34069700</v>
      </c>
      <c r="AN120" s="26">
        <f>+'[1]ABRIL 2019'!$R$18</f>
        <v>104993700</v>
      </c>
      <c r="AO120" s="26">
        <f>+'[1]ABRIL 2019'!$S$18</f>
        <v>33022500</v>
      </c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7">
        <f t="shared" si="109"/>
        <v>0.97496334292347342</v>
      </c>
      <c r="BC120" s="26">
        <f t="shared" si="141"/>
        <v>11978327362</v>
      </c>
      <c r="BD120" s="26">
        <f t="shared" si="142"/>
        <v>0</v>
      </c>
      <c r="BE120" s="26">
        <f t="shared" si="142"/>
        <v>0</v>
      </c>
      <c r="BF120" s="26"/>
      <c r="BG120" s="26">
        <f t="shared" si="143"/>
        <v>10500000000</v>
      </c>
      <c r="BH120" s="26">
        <f t="shared" si="143"/>
        <v>0</v>
      </c>
      <c r="BI120" s="26">
        <f t="shared" si="143"/>
        <v>0</v>
      </c>
      <c r="BJ120" s="26">
        <f t="shared" si="143"/>
        <v>174487387</v>
      </c>
      <c r="BK120" s="26">
        <f t="shared" si="143"/>
        <v>261930300</v>
      </c>
      <c r="BL120" s="26">
        <f t="shared" si="143"/>
        <v>513729721</v>
      </c>
      <c r="BM120" s="26">
        <f t="shared" si="143"/>
        <v>459134223</v>
      </c>
      <c r="BN120" s="26">
        <f t="shared" si="143"/>
        <v>0</v>
      </c>
      <c r="BO120" s="26">
        <f t="shared" si="143"/>
        <v>4772680</v>
      </c>
      <c r="BP120" s="26">
        <f t="shared" si="143"/>
        <v>0</v>
      </c>
      <c r="BQ120" s="26">
        <f t="shared" si="143"/>
        <v>64273051</v>
      </c>
      <c r="BR120" s="26">
        <f t="shared" si="143"/>
        <v>0</v>
      </c>
      <c r="BS120" s="26">
        <f t="shared" si="143"/>
        <v>0</v>
      </c>
      <c r="BT120" s="26">
        <f t="shared" si="143"/>
        <v>0</v>
      </c>
      <c r="BU120" s="26">
        <f t="shared" si="143"/>
        <v>0</v>
      </c>
      <c r="BV120" s="26">
        <f t="shared" si="143"/>
        <v>0</v>
      </c>
      <c r="BW120" s="26">
        <f t="shared" si="144"/>
        <v>0</v>
      </c>
      <c r="BX120" s="26"/>
      <c r="BY120" s="26">
        <f t="shared" si="145"/>
        <v>0</v>
      </c>
      <c r="BZ120" s="27">
        <f t="shared" si="128"/>
        <v>2.208657945366287E-2</v>
      </c>
      <c r="CA120" s="26">
        <f t="shared" si="146"/>
        <v>271354078</v>
      </c>
      <c r="CB120" s="26"/>
      <c r="CC120" s="26"/>
      <c r="CD120" s="26"/>
      <c r="CE120" s="26"/>
      <c r="CF120" s="26"/>
      <c r="CG120" s="26"/>
      <c r="CH120" s="26">
        <f>+'[2]MAYO 2019'!$H$19+'[2]MAYO 2019'!$H$21+'[2]MAYO 2019'!$H$23</f>
        <v>99315778</v>
      </c>
      <c r="CI120" s="26">
        <f>+'[2]MAYO 2019'!$H$25</f>
        <v>34069700</v>
      </c>
      <c r="CJ120" s="26">
        <f>+'[2]MAYO 2019'!$H$29</f>
        <v>104969900</v>
      </c>
      <c r="CK120" s="26">
        <f>+'[2]MAYO 2019'!$H$27</f>
        <v>32998700</v>
      </c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7">
        <f t="shared" si="94"/>
        <v>0.97791342054633712</v>
      </c>
      <c r="CY120" s="26">
        <f t="shared" si="133"/>
        <v>12014571797</v>
      </c>
      <c r="CZ120" s="26">
        <f t="shared" si="147"/>
        <v>0</v>
      </c>
      <c r="DA120" s="26">
        <f t="shared" si="147"/>
        <v>0</v>
      </c>
      <c r="DB120" s="26"/>
      <c r="DC120" s="26">
        <f t="shared" si="148"/>
        <v>10500000000</v>
      </c>
      <c r="DD120" s="26">
        <f t="shared" si="148"/>
        <v>0</v>
      </c>
      <c r="DE120" s="26">
        <f t="shared" si="148"/>
        <v>0</v>
      </c>
      <c r="DF120" s="26">
        <f t="shared" si="148"/>
        <v>210684222</v>
      </c>
      <c r="DG120" s="26">
        <f t="shared" si="148"/>
        <v>261930300</v>
      </c>
      <c r="DH120" s="26">
        <f t="shared" si="148"/>
        <v>513753521</v>
      </c>
      <c r="DI120" s="26">
        <f t="shared" si="148"/>
        <v>459158023</v>
      </c>
      <c r="DJ120" s="26">
        <f t="shared" si="148"/>
        <v>0</v>
      </c>
      <c r="DK120" s="26">
        <f t="shared" si="148"/>
        <v>4772680</v>
      </c>
      <c r="DL120" s="26">
        <f t="shared" si="148"/>
        <v>0</v>
      </c>
      <c r="DM120" s="26">
        <f t="shared" si="148"/>
        <v>64273051</v>
      </c>
      <c r="DN120" s="26">
        <f t="shared" si="148"/>
        <v>0</v>
      </c>
      <c r="DO120" s="26">
        <f t="shared" si="148"/>
        <v>0</v>
      </c>
      <c r="DP120" s="26">
        <f t="shared" si="148"/>
        <v>0</v>
      </c>
      <c r="DQ120" s="26">
        <f t="shared" si="148"/>
        <v>0</v>
      </c>
      <c r="DR120" s="26">
        <f t="shared" si="148"/>
        <v>0</v>
      </c>
      <c r="DS120" s="26">
        <f t="shared" si="149"/>
        <v>0</v>
      </c>
      <c r="DT120" s="26"/>
      <c r="DU120" s="26">
        <f t="shared" si="150"/>
        <v>0</v>
      </c>
      <c r="DW120" s="31">
        <f t="shared" si="108"/>
        <v>12285925875</v>
      </c>
      <c r="DX120" s="31">
        <f t="shared" si="134"/>
        <v>12285925875</v>
      </c>
      <c r="DY120" s="31">
        <f t="shared" si="99"/>
        <v>12285925875</v>
      </c>
    </row>
    <row r="121" spans="1:131" s="79" customFormat="1" ht="75.75" customHeight="1" x14ac:dyDescent="0.3">
      <c r="A121" s="162"/>
      <c r="B121" s="164"/>
      <c r="C121" s="94" t="s">
        <v>342</v>
      </c>
      <c r="D121" s="24" t="s">
        <v>343</v>
      </c>
      <c r="E121" s="95">
        <v>111</v>
      </c>
      <c r="F121" s="25" t="s">
        <v>344</v>
      </c>
      <c r="G121" s="26">
        <f t="shared" si="74"/>
        <v>3040415535</v>
      </c>
      <c r="H121" s="26"/>
      <c r="I121" s="26"/>
      <c r="J121" s="26"/>
      <c r="K121" s="26">
        <v>1500000000</v>
      </c>
      <c r="L121" s="26"/>
      <c r="M121" s="26"/>
      <c r="N121" s="26">
        <f>147239396+120000000</f>
        <v>267239396</v>
      </c>
      <c r="O121" s="26">
        <f>5000000+135000000</f>
        <v>140000000</v>
      </c>
      <c r="P121" s="26">
        <f>57000000</f>
        <v>57000000</v>
      </c>
      <c r="Q121" s="26">
        <f>78000000</f>
        <v>78000000</v>
      </c>
      <c r="R121" s="26"/>
      <c r="S121" s="26">
        <v>66274562</v>
      </c>
      <c r="T121" s="26">
        <v>5000000</v>
      </c>
      <c r="U121" s="26">
        <f>17800000+100017010</f>
        <v>117817010</v>
      </c>
      <c r="V121" s="26">
        <v>20000000</v>
      </c>
      <c r="W121" s="26"/>
      <c r="X121" s="26">
        <f>620237929-25000000</f>
        <v>595237929</v>
      </c>
      <c r="Y121" s="26"/>
      <c r="Z121" s="26"/>
      <c r="AA121" s="26"/>
      <c r="AB121" s="26">
        <f>123550000+296638+18000000-18000000</f>
        <v>123846638</v>
      </c>
      <c r="AC121" s="26">
        <f>70000000</f>
        <v>70000000</v>
      </c>
      <c r="AD121" s="78">
        <f t="shared" si="132"/>
        <v>0.29501082226249054</v>
      </c>
      <c r="AE121" s="26">
        <f t="shared" si="140"/>
        <v>896955487</v>
      </c>
      <c r="AF121" s="77"/>
      <c r="AG121" s="77"/>
      <c r="AH121" s="77"/>
      <c r="AI121" s="77"/>
      <c r="AJ121" s="77"/>
      <c r="AK121" s="77"/>
      <c r="AL121" s="77">
        <f>+'[2]MAYO 2019'!$P$35</f>
        <v>150800196</v>
      </c>
      <c r="AM121" s="77">
        <f>+'[2]MAYO 2019'!$Q$35</f>
        <v>99423702</v>
      </c>
      <c r="AN121" s="77">
        <f>+'[2]MAYO 2019'!$R$35</f>
        <v>57000000</v>
      </c>
      <c r="AO121" s="77">
        <f>+'[4]MARZO 2019'!$S$26</f>
        <v>55500000</v>
      </c>
      <c r="AP121" s="77"/>
      <c r="AQ121" s="77"/>
      <c r="AR121" s="77">
        <f>+'[3]FEBRERO 2019'!$V$26</f>
        <v>3567404</v>
      </c>
      <c r="AS121" s="77">
        <f>+'[1]ABRIL 2019'!$W$31</f>
        <v>23000000</v>
      </c>
      <c r="AT121" s="77">
        <f>+'[1]ABRIL 2019'!$X$31</f>
        <v>20000000</v>
      </c>
      <c r="AU121" s="77"/>
      <c r="AV121" s="77">
        <f>+'[2]MAYO 2019'!$Z$35</f>
        <v>480664185</v>
      </c>
      <c r="AW121" s="77"/>
      <c r="AX121" s="77"/>
      <c r="AY121" s="77"/>
      <c r="AZ121" s="77"/>
      <c r="BA121" s="77">
        <f>+'[2]MAYO 2019'!$AF$35</f>
        <v>7000000</v>
      </c>
      <c r="BB121" s="78">
        <f t="shared" si="109"/>
        <v>0.70498917773750946</v>
      </c>
      <c r="BC121" s="26">
        <f t="shared" si="141"/>
        <v>2143460048</v>
      </c>
      <c r="BD121" s="26">
        <f t="shared" si="142"/>
        <v>0</v>
      </c>
      <c r="BE121" s="26">
        <f t="shared" si="142"/>
        <v>0</v>
      </c>
      <c r="BF121" s="26"/>
      <c r="BG121" s="26">
        <f t="shared" si="143"/>
        <v>1500000000</v>
      </c>
      <c r="BH121" s="26">
        <f t="shared" si="143"/>
        <v>0</v>
      </c>
      <c r="BI121" s="26">
        <f t="shared" si="143"/>
        <v>0</v>
      </c>
      <c r="BJ121" s="26">
        <f t="shared" si="143"/>
        <v>116439200</v>
      </c>
      <c r="BK121" s="26">
        <f t="shared" si="143"/>
        <v>40576298</v>
      </c>
      <c r="BL121" s="26">
        <f t="shared" si="143"/>
        <v>0</v>
      </c>
      <c r="BM121" s="26">
        <f t="shared" si="143"/>
        <v>22500000</v>
      </c>
      <c r="BN121" s="26">
        <f t="shared" si="143"/>
        <v>0</v>
      </c>
      <c r="BO121" s="26">
        <f t="shared" si="143"/>
        <v>66274562</v>
      </c>
      <c r="BP121" s="26">
        <f t="shared" si="143"/>
        <v>1432596</v>
      </c>
      <c r="BQ121" s="26">
        <f t="shared" si="143"/>
        <v>94817010</v>
      </c>
      <c r="BR121" s="26">
        <f t="shared" si="143"/>
        <v>0</v>
      </c>
      <c r="BS121" s="26">
        <f t="shared" si="143"/>
        <v>0</v>
      </c>
      <c r="BT121" s="26">
        <f t="shared" si="143"/>
        <v>114573744</v>
      </c>
      <c r="BU121" s="26">
        <f t="shared" si="143"/>
        <v>0</v>
      </c>
      <c r="BV121" s="26">
        <f t="shared" si="143"/>
        <v>0</v>
      </c>
      <c r="BW121" s="26">
        <f t="shared" si="144"/>
        <v>0</v>
      </c>
      <c r="BX121" s="26">
        <f>AB121-AZ121</f>
        <v>123846638</v>
      </c>
      <c r="BY121" s="26">
        <f t="shared" si="145"/>
        <v>63000000</v>
      </c>
      <c r="BZ121" s="78">
        <f t="shared" si="128"/>
        <v>0.12884577304989991</v>
      </c>
      <c r="CA121" s="26">
        <f t="shared" si="146"/>
        <v>391744690</v>
      </c>
      <c r="CB121" s="77"/>
      <c r="CC121" s="77"/>
      <c r="CD121" s="77"/>
      <c r="CE121" s="77"/>
      <c r="CF121" s="77"/>
      <c r="CG121" s="77"/>
      <c r="CH121" s="26">
        <f>+'[2]MAYO 2019'!$H$40+'[2]MAYO 2019'!$H$48+'[2]MAYO 2019'!$H$55</f>
        <v>137159535</v>
      </c>
      <c r="CI121" s="26">
        <f>+'[2]MAYO 2019'!$H$42+'[2]MAYO 2019'!$H$51</f>
        <v>72090670</v>
      </c>
      <c r="CJ121" s="77">
        <f>+'[4]MARZO 2019'!$H$35</f>
        <v>31474170</v>
      </c>
      <c r="CK121" s="77">
        <f>+'[4]MARZO 2019'!$H$37</f>
        <v>54907320</v>
      </c>
      <c r="CL121" s="77"/>
      <c r="CM121" s="77"/>
      <c r="CN121" s="77">
        <f>+'[3]FEBRERO 2019'!$H$29</f>
        <v>3567404</v>
      </c>
      <c r="CO121" s="77"/>
      <c r="CP121" s="77"/>
      <c r="CQ121" s="77"/>
      <c r="CR121" s="77">
        <f>+'[2]MAYO 2019'!$H$53+'[2]MAYO 2019'!$H$57</f>
        <v>92545591</v>
      </c>
      <c r="CS121" s="77"/>
      <c r="CT121" s="77"/>
      <c r="CU121" s="77"/>
      <c r="CV121" s="77"/>
      <c r="CW121" s="77"/>
      <c r="CX121" s="78">
        <f t="shared" si="94"/>
        <v>0.87115422695010003</v>
      </c>
      <c r="CY121" s="26">
        <f t="shared" si="133"/>
        <v>2648670845</v>
      </c>
      <c r="CZ121" s="26">
        <f t="shared" si="147"/>
        <v>0</v>
      </c>
      <c r="DA121" s="26">
        <f t="shared" si="147"/>
        <v>0</v>
      </c>
      <c r="DB121" s="26">
        <f t="shared" si="147"/>
        <v>0</v>
      </c>
      <c r="DC121" s="26">
        <f t="shared" si="148"/>
        <v>1500000000</v>
      </c>
      <c r="DD121" s="26">
        <f t="shared" si="148"/>
        <v>0</v>
      </c>
      <c r="DE121" s="26">
        <f t="shared" si="148"/>
        <v>0</v>
      </c>
      <c r="DF121" s="26">
        <f t="shared" si="148"/>
        <v>130079861</v>
      </c>
      <c r="DG121" s="26">
        <f t="shared" si="148"/>
        <v>67909330</v>
      </c>
      <c r="DH121" s="26">
        <f t="shared" si="148"/>
        <v>25525830</v>
      </c>
      <c r="DI121" s="26">
        <f t="shared" si="148"/>
        <v>23092680</v>
      </c>
      <c r="DJ121" s="26">
        <f t="shared" si="148"/>
        <v>0</v>
      </c>
      <c r="DK121" s="26">
        <f t="shared" si="148"/>
        <v>66274562</v>
      </c>
      <c r="DL121" s="26">
        <f t="shared" si="148"/>
        <v>1432596</v>
      </c>
      <c r="DM121" s="26">
        <f t="shared" si="148"/>
        <v>117817010</v>
      </c>
      <c r="DN121" s="26">
        <f t="shared" si="148"/>
        <v>20000000</v>
      </c>
      <c r="DO121" s="26">
        <f t="shared" si="148"/>
        <v>0</v>
      </c>
      <c r="DP121" s="26">
        <f t="shared" si="148"/>
        <v>502692338</v>
      </c>
      <c r="DQ121" s="26">
        <f t="shared" si="148"/>
        <v>0</v>
      </c>
      <c r="DR121" s="26">
        <f t="shared" si="148"/>
        <v>0</v>
      </c>
      <c r="DS121" s="26">
        <f t="shared" si="149"/>
        <v>0</v>
      </c>
      <c r="DT121" s="26">
        <f>AB121-CV121</f>
        <v>123846638</v>
      </c>
      <c r="DU121" s="26">
        <f t="shared" si="150"/>
        <v>70000000</v>
      </c>
      <c r="DW121" s="31">
        <f t="shared" si="108"/>
        <v>3040415535</v>
      </c>
      <c r="DX121" s="31">
        <f t="shared" si="134"/>
        <v>3040415535</v>
      </c>
      <c r="DY121" s="31">
        <f t="shared" si="99"/>
        <v>3040415535</v>
      </c>
      <c r="EA121" s="96"/>
    </row>
    <row r="122" spans="1:131" ht="48" customHeight="1" x14ac:dyDescent="0.3">
      <c r="A122" s="162"/>
      <c r="B122" s="165" t="s">
        <v>345</v>
      </c>
      <c r="C122" s="51" t="s">
        <v>346</v>
      </c>
      <c r="D122" s="24" t="s">
        <v>347</v>
      </c>
      <c r="E122" s="92">
        <v>211</v>
      </c>
      <c r="F122" s="25" t="s">
        <v>348</v>
      </c>
      <c r="G122" s="26">
        <f t="shared" si="74"/>
        <v>1344026690</v>
      </c>
      <c r="H122" s="26"/>
      <c r="I122" s="26"/>
      <c r="J122" s="26"/>
      <c r="K122" s="26"/>
      <c r="L122" s="26"/>
      <c r="M122" s="26"/>
      <c r="N122" s="26">
        <f>300000000+340559960</f>
        <v>640559960</v>
      </c>
      <c r="O122" s="26">
        <f>159000000+80000000</f>
        <v>239000000</v>
      </c>
      <c r="P122" s="26">
        <f>115000000</f>
        <v>115000000</v>
      </c>
      <c r="Q122" s="26">
        <v>75000000</v>
      </c>
      <c r="R122" s="26"/>
      <c r="S122" s="26">
        <v>45000000</v>
      </c>
      <c r="T122" s="26">
        <v>30905320</v>
      </c>
      <c r="U122" s="26">
        <v>45200000</v>
      </c>
      <c r="V122" s="26"/>
      <c r="W122" s="26"/>
      <c r="X122" s="26"/>
      <c r="Y122" s="26"/>
      <c r="Z122" s="26"/>
      <c r="AA122" s="26"/>
      <c r="AB122" s="26">
        <f>14405126+45956284</f>
        <v>60361410</v>
      </c>
      <c r="AC122" s="26">
        <f>93000000</f>
        <v>93000000</v>
      </c>
      <c r="AD122" s="27">
        <f t="shared" si="132"/>
        <v>6.0234134189701249E-2</v>
      </c>
      <c r="AE122" s="26">
        <f t="shared" si="140"/>
        <v>80956284</v>
      </c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>
        <f>+'[3]FEBRERO 2019'!$AE$41</f>
        <v>45956284</v>
      </c>
      <c r="BA122" s="26">
        <f>+'[4]MARZO 2019'!$AF$52</f>
        <v>35000000</v>
      </c>
      <c r="BB122" s="27">
        <f t="shared" si="109"/>
        <v>0.93976586581029875</v>
      </c>
      <c r="BC122" s="26">
        <f t="shared" si="141"/>
        <v>1263070406</v>
      </c>
      <c r="BD122" s="26">
        <f t="shared" si="142"/>
        <v>0</v>
      </c>
      <c r="BE122" s="26">
        <f t="shared" si="142"/>
        <v>0</v>
      </c>
      <c r="BF122" s="26">
        <f t="shared" si="142"/>
        <v>0</v>
      </c>
      <c r="BG122" s="26">
        <f t="shared" si="143"/>
        <v>0</v>
      </c>
      <c r="BH122" s="26">
        <f t="shared" si="143"/>
        <v>0</v>
      </c>
      <c r="BI122" s="26">
        <f t="shared" si="143"/>
        <v>0</v>
      </c>
      <c r="BJ122" s="26">
        <f t="shared" si="143"/>
        <v>640559960</v>
      </c>
      <c r="BK122" s="26">
        <f t="shared" si="143"/>
        <v>239000000</v>
      </c>
      <c r="BL122" s="26">
        <f t="shared" si="143"/>
        <v>115000000</v>
      </c>
      <c r="BM122" s="26">
        <f t="shared" si="143"/>
        <v>75000000</v>
      </c>
      <c r="BN122" s="26">
        <f t="shared" si="143"/>
        <v>0</v>
      </c>
      <c r="BO122" s="26">
        <f t="shared" si="143"/>
        <v>45000000</v>
      </c>
      <c r="BP122" s="26">
        <f t="shared" si="143"/>
        <v>30905320</v>
      </c>
      <c r="BQ122" s="26">
        <f t="shared" si="143"/>
        <v>45200000</v>
      </c>
      <c r="BR122" s="26">
        <f t="shared" si="143"/>
        <v>0</v>
      </c>
      <c r="BS122" s="26">
        <f t="shared" si="143"/>
        <v>0</v>
      </c>
      <c r="BT122" s="26">
        <f t="shared" si="143"/>
        <v>0</v>
      </c>
      <c r="BU122" s="26">
        <f t="shared" si="143"/>
        <v>0</v>
      </c>
      <c r="BV122" s="26">
        <f t="shared" si="143"/>
        <v>0</v>
      </c>
      <c r="BW122" s="26">
        <f t="shared" si="144"/>
        <v>0</v>
      </c>
      <c r="BX122" s="26">
        <f>AB122-AZ122</f>
        <v>14405126</v>
      </c>
      <c r="BY122" s="26">
        <f t="shared" si="145"/>
        <v>58000000</v>
      </c>
      <c r="BZ122" s="27">
        <f t="shared" si="128"/>
        <v>3.41929816884812E-2</v>
      </c>
      <c r="CA122" s="26">
        <f t="shared" si="146"/>
        <v>45956280</v>
      </c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>
        <f>+'[2]MAYO 2019'!$H$80</f>
        <v>45956280</v>
      </c>
      <c r="CW122" s="77"/>
      <c r="CX122" s="27">
        <f t="shared" si="94"/>
        <v>0.96580701831151883</v>
      </c>
      <c r="CY122" s="26">
        <f t="shared" si="133"/>
        <v>1298070410</v>
      </c>
      <c r="CZ122" s="26">
        <f t="shared" si="147"/>
        <v>0</v>
      </c>
      <c r="DA122" s="26">
        <f t="shared" si="147"/>
        <v>0</v>
      </c>
      <c r="DB122" s="26">
        <f t="shared" si="147"/>
        <v>0</v>
      </c>
      <c r="DC122" s="26">
        <f t="shared" si="148"/>
        <v>0</v>
      </c>
      <c r="DD122" s="26">
        <f t="shared" si="148"/>
        <v>0</v>
      </c>
      <c r="DE122" s="26">
        <f t="shared" si="148"/>
        <v>0</v>
      </c>
      <c r="DF122" s="26">
        <f t="shared" si="148"/>
        <v>640559960</v>
      </c>
      <c r="DG122" s="26">
        <f t="shared" si="148"/>
        <v>239000000</v>
      </c>
      <c r="DH122" s="26">
        <f t="shared" si="148"/>
        <v>115000000</v>
      </c>
      <c r="DI122" s="26">
        <f t="shared" si="148"/>
        <v>75000000</v>
      </c>
      <c r="DJ122" s="26">
        <f t="shared" si="148"/>
        <v>0</v>
      </c>
      <c r="DK122" s="26">
        <f t="shared" si="148"/>
        <v>45000000</v>
      </c>
      <c r="DL122" s="26">
        <f t="shared" si="148"/>
        <v>30905320</v>
      </c>
      <c r="DM122" s="26">
        <f t="shared" si="148"/>
        <v>45200000</v>
      </c>
      <c r="DN122" s="26">
        <f t="shared" si="148"/>
        <v>0</v>
      </c>
      <c r="DO122" s="26">
        <f t="shared" si="148"/>
        <v>0</v>
      </c>
      <c r="DP122" s="26">
        <f t="shared" si="148"/>
        <v>0</v>
      </c>
      <c r="DQ122" s="26">
        <f t="shared" si="148"/>
        <v>0</v>
      </c>
      <c r="DR122" s="26">
        <f t="shared" si="148"/>
        <v>0</v>
      </c>
      <c r="DS122" s="26">
        <f t="shared" si="149"/>
        <v>0</v>
      </c>
      <c r="DT122" s="26">
        <f>AB122-CV122</f>
        <v>14405130</v>
      </c>
      <c r="DU122" s="26">
        <f t="shared" si="150"/>
        <v>93000000</v>
      </c>
      <c r="DW122" s="31">
        <f t="shared" si="108"/>
        <v>1344026690</v>
      </c>
      <c r="DX122" s="31">
        <f>+AE122+BC122</f>
        <v>1344026690</v>
      </c>
      <c r="DY122" s="31">
        <f t="shared" si="99"/>
        <v>1344026690</v>
      </c>
    </row>
    <row r="123" spans="1:131" ht="76.5" customHeight="1" x14ac:dyDescent="0.3">
      <c r="A123" s="162"/>
      <c r="B123" s="166"/>
      <c r="C123" s="51" t="s">
        <v>349</v>
      </c>
      <c r="D123" s="97" t="s">
        <v>350</v>
      </c>
      <c r="E123" s="92">
        <v>211</v>
      </c>
      <c r="F123" s="25" t="s">
        <v>351</v>
      </c>
      <c r="G123" s="26">
        <f t="shared" si="74"/>
        <v>1839293158</v>
      </c>
      <c r="H123" s="26"/>
      <c r="I123" s="26"/>
      <c r="J123" s="26"/>
      <c r="K123" s="26"/>
      <c r="L123" s="26"/>
      <c r="M123" s="26"/>
      <c r="N123" s="26">
        <v>319000000</v>
      </c>
      <c r="O123" s="26">
        <v>200630318</v>
      </c>
      <c r="P123" s="26">
        <v>93000000</v>
      </c>
      <c r="Q123" s="26">
        <v>47000000</v>
      </c>
      <c r="R123" s="26"/>
      <c r="S123" s="26">
        <v>5000000</v>
      </c>
      <c r="T123" s="26"/>
      <c r="U123" s="26"/>
      <c r="V123" s="26">
        <v>50000000</v>
      </c>
      <c r="W123" s="26"/>
      <c r="X123" s="26">
        <v>750000000</v>
      </c>
      <c r="Y123" s="26"/>
      <c r="Z123" s="26"/>
      <c r="AA123" s="26"/>
      <c r="AB123" s="26">
        <f>149490840+13172000+18000000</f>
        <v>180662840</v>
      </c>
      <c r="AC123" s="26">
        <f>194000000</f>
        <v>194000000</v>
      </c>
      <c r="AD123" s="27">
        <f t="shared" si="132"/>
        <v>0.61285662434895005</v>
      </c>
      <c r="AE123" s="26">
        <f t="shared" si="140"/>
        <v>1127222996</v>
      </c>
      <c r="AF123" s="26"/>
      <c r="AG123" s="26"/>
      <c r="AH123" s="26"/>
      <c r="AI123" s="26"/>
      <c r="AJ123" s="26"/>
      <c r="AK123" s="26"/>
      <c r="AL123" s="26">
        <f>+'[2]MAYO 2019'!$P$87</f>
        <v>150570337</v>
      </c>
      <c r="AM123" s="26">
        <f>+'[2]MAYO 2019'!$Q$87</f>
        <v>53746014</v>
      </c>
      <c r="AN123" s="26">
        <f>+'[2]MAYO 2019'!$R$87</f>
        <v>75577422</v>
      </c>
      <c r="AO123" s="26">
        <f>+'[2]MAYO 2019'!$S$87</f>
        <v>38135657</v>
      </c>
      <c r="AP123" s="26"/>
      <c r="AQ123" s="26"/>
      <c r="AR123" s="26"/>
      <c r="AS123" s="26"/>
      <c r="AT123" s="26">
        <f>+'[1]ABRIL 2019'!$X$73</f>
        <v>50000000</v>
      </c>
      <c r="AU123" s="26"/>
      <c r="AV123" s="26">
        <f>+'[2]MAYO 2019'!$Z$87</f>
        <v>683993566</v>
      </c>
      <c r="AW123" s="26"/>
      <c r="AX123" s="26"/>
      <c r="AY123" s="26"/>
      <c r="AZ123" s="26"/>
      <c r="BA123" s="26">
        <f>+'[2]MAYO 2019'!$AF$87</f>
        <v>75200000</v>
      </c>
      <c r="BB123" s="27">
        <f t="shared" si="109"/>
        <v>0.38714337565104995</v>
      </c>
      <c r="BC123" s="26">
        <f t="shared" si="141"/>
        <v>712070162</v>
      </c>
      <c r="BD123" s="26">
        <f t="shared" si="142"/>
        <v>0</v>
      </c>
      <c r="BE123" s="26">
        <f t="shared" si="142"/>
        <v>0</v>
      </c>
      <c r="BF123" s="26">
        <f t="shared" si="142"/>
        <v>0</v>
      </c>
      <c r="BG123" s="26">
        <f t="shared" si="143"/>
        <v>0</v>
      </c>
      <c r="BH123" s="26">
        <f t="shared" si="143"/>
        <v>0</v>
      </c>
      <c r="BI123" s="26">
        <f t="shared" si="143"/>
        <v>0</v>
      </c>
      <c r="BJ123" s="26">
        <f t="shared" si="143"/>
        <v>168429663</v>
      </c>
      <c r="BK123" s="26">
        <f t="shared" si="143"/>
        <v>146884304</v>
      </c>
      <c r="BL123" s="26">
        <f t="shared" si="143"/>
        <v>17422578</v>
      </c>
      <c r="BM123" s="26">
        <f t="shared" si="143"/>
        <v>8864343</v>
      </c>
      <c r="BN123" s="26">
        <f t="shared" si="143"/>
        <v>0</v>
      </c>
      <c r="BO123" s="26">
        <f t="shared" si="143"/>
        <v>5000000</v>
      </c>
      <c r="BP123" s="26">
        <f t="shared" si="143"/>
        <v>0</v>
      </c>
      <c r="BQ123" s="26">
        <f t="shared" si="143"/>
        <v>0</v>
      </c>
      <c r="BR123" s="26">
        <f t="shared" si="143"/>
        <v>0</v>
      </c>
      <c r="BS123" s="26">
        <f t="shared" si="143"/>
        <v>0</v>
      </c>
      <c r="BT123" s="26">
        <f t="shared" si="143"/>
        <v>66006434</v>
      </c>
      <c r="BU123" s="26">
        <f t="shared" si="143"/>
        <v>0</v>
      </c>
      <c r="BV123" s="26">
        <f t="shared" si="143"/>
        <v>0</v>
      </c>
      <c r="BW123" s="26">
        <f t="shared" si="144"/>
        <v>0</v>
      </c>
      <c r="BX123" s="26">
        <f>AB123-AZ123</f>
        <v>180662840</v>
      </c>
      <c r="BY123" s="26">
        <f t="shared" si="145"/>
        <v>118800000</v>
      </c>
      <c r="BZ123" s="27">
        <f t="shared" si="128"/>
        <v>0.46503014230208972</v>
      </c>
      <c r="CA123" s="26">
        <f t="shared" si="146"/>
        <v>855326759</v>
      </c>
      <c r="CB123" s="26"/>
      <c r="CC123" s="26"/>
      <c r="CD123" s="26"/>
      <c r="CE123" s="26"/>
      <c r="CF123" s="26"/>
      <c r="CG123" s="26"/>
      <c r="CH123" s="26"/>
      <c r="CI123" s="26">
        <f>+'[2]MAYO 2019'!$H$93</f>
        <v>53746014</v>
      </c>
      <c r="CJ123" s="26">
        <f>+'[4]MARZO 2019'!$H$63</f>
        <v>75577422</v>
      </c>
      <c r="CK123" s="26">
        <f>+'[4]MARZO 2019'!$H$67</f>
        <v>38135657</v>
      </c>
      <c r="CL123" s="26"/>
      <c r="CM123" s="26"/>
      <c r="CN123" s="26"/>
      <c r="CO123" s="26"/>
      <c r="CP123" s="26"/>
      <c r="CQ123" s="26"/>
      <c r="CR123" s="26">
        <f>+'[2]MAYO 2019'!$H$97+'[2]MAYO 2019'!$H$101</f>
        <v>682757806</v>
      </c>
      <c r="CS123" s="26"/>
      <c r="CT123" s="26"/>
      <c r="CU123" s="26"/>
      <c r="CV123" s="26"/>
      <c r="CW123" s="26">
        <f>+'[2]MAYO 2019'!$H$88</f>
        <v>5109860</v>
      </c>
      <c r="CX123" s="27">
        <f t="shared" si="94"/>
        <v>0.53496985769791028</v>
      </c>
      <c r="CY123" s="26">
        <f t="shared" si="133"/>
        <v>983966399</v>
      </c>
      <c r="CZ123" s="26">
        <f t="shared" si="147"/>
        <v>0</v>
      </c>
      <c r="DA123" s="26">
        <f t="shared" si="147"/>
        <v>0</v>
      </c>
      <c r="DB123" s="26">
        <f t="shared" si="147"/>
        <v>0</v>
      </c>
      <c r="DC123" s="26">
        <f t="shared" si="148"/>
        <v>0</v>
      </c>
      <c r="DD123" s="26">
        <f t="shared" si="148"/>
        <v>0</v>
      </c>
      <c r="DE123" s="26">
        <f t="shared" si="148"/>
        <v>0</v>
      </c>
      <c r="DF123" s="26">
        <f t="shared" si="148"/>
        <v>319000000</v>
      </c>
      <c r="DG123" s="26">
        <f t="shared" si="148"/>
        <v>146884304</v>
      </c>
      <c r="DH123" s="26">
        <f t="shared" si="148"/>
        <v>17422578</v>
      </c>
      <c r="DI123" s="26">
        <f t="shared" si="148"/>
        <v>8864343</v>
      </c>
      <c r="DJ123" s="26">
        <f t="shared" si="148"/>
        <v>0</v>
      </c>
      <c r="DK123" s="26">
        <f t="shared" si="148"/>
        <v>5000000</v>
      </c>
      <c r="DL123" s="26">
        <f t="shared" si="148"/>
        <v>0</v>
      </c>
      <c r="DM123" s="26">
        <f t="shared" si="148"/>
        <v>0</v>
      </c>
      <c r="DN123" s="26">
        <f t="shared" si="148"/>
        <v>50000000</v>
      </c>
      <c r="DO123" s="26">
        <f t="shared" si="148"/>
        <v>0</v>
      </c>
      <c r="DP123" s="26">
        <f t="shared" si="148"/>
        <v>67242194</v>
      </c>
      <c r="DQ123" s="26">
        <f t="shared" si="148"/>
        <v>0</v>
      </c>
      <c r="DR123" s="26">
        <f t="shared" si="148"/>
        <v>0</v>
      </c>
      <c r="DS123" s="26">
        <f t="shared" si="149"/>
        <v>0</v>
      </c>
      <c r="DT123" s="26">
        <f>AB123-CV123</f>
        <v>180662840</v>
      </c>
      <c r="DU123" s="26">
        <f t="shared" si="150"/>
        <v>188890140</v>
      </c>
      <c r="DW123" s="31">
        <f t="shared" si="108"/>
        <v>1839293158</v>
      </c>
      <c r="DX123" s="31">
        <f t="shared" si="134"/>
        <v>1839293158</v>
      </c>
      <c r="DY123" s="31">
        <f t="shared" si="99"/>
        <v>1839293158</v>
      </c>
      <c r="EA123" s="31"/>
    </row>
    <row r="124" spans="1:131" s="79" customFormat="1" ht="90.75" customHeight="1" x14ac:dyDescent="0.3">
      <c r="A124" s="162"/>
      <c r="B124" s="166"/>
      <c r="C124" s="94" t="s">
        <v>352</v>
      </c>
      <c r="D124" s="33" t="s">
        <v>353</v>
      </c>
      <c r="E124" s="95">
        <v>211</v>
      </c>
      <c r="F124" s="25" t="s">
        <v>354</v>
      </c>
      <c r="G124" s="26">
        <f t="shared" si="74"/>
        <v>314255443</v>
      </c>
      <c r="H124" s="30"/>
      <c r="I124" s="26"/>
      <c r="J124" s="77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>
        <v>240806613</v>
      </c>
      <c r="X124" s="26"/>
      <c r="Y124" s="26"/>
      <c r="Z124" s="26"/>
      <c r="AA124" s="26"/>
      <c r="AB124" s="26"/>
      <c r="AC124" s="26">
        <f>77448830-4000000</f>
        <v>73448830</v>
      </c>
      <c r="AD124" s="78">
        <f t="shared" si="132"/>
        <v>0.13385639274352998</v>
      </c>
      <c r="AE124" s="26">
        <f t="shared" si="140"/>
        <v>42065100</v>
      </c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>
        <f>+'[2]MAYO 2019'!$Y$113</f>
        <v>32065100</v>
      </c>
      <c r="AV124" s="77"/>
      <c r="AW124" s="77"/>
      <c r="AX124" s="77"/>
      <c r="AY124" s="77"/>
      <c r="AZ124" s="77"/>
      <c r="BA124" s="77">
        <f>+'[2]MAYO 2019'!$AF$113</f>
        <v>10000000</v>
      </c>
      <c r="BB124" s="78">
        <f t="shared" si="109"/>
        <v>0.86614360725646999</v>
      </c>
      <c r="BC124" s="26">
        <f t="shared" si="141"/>
        <v>272190343</v>
      </c>
      <c r="BD124" s="26">
        <f t="shared" si="142"/>
        <v>0</v>
      </c>
      <c r="BE124" s="26">
        <f t="shared" si="142"/>
        <v>0</v>
      </c>
      <c r="BF124" s="26">
        <f t="shared" si="142"/>
        <v>0</v>
      </c>
      <c r="BG124" s="26">
        <f t="shared" si="143"/>
        <v>0</v>
      </c>
      <c r="BH124" s="26">
        <f t="shared" si="143"/>
        <v>0</v>
      </c>
      <c r="BI124" s="26">
        <f t="shared" si="143"/>
        <v>0</v>
      </c>
      <c r="BJ124" s="26">
        <f t="shared" si="143"/>
        <v>0</v>
      </c>
      <c r="BK124" s="26">
        <f t="shared" si="143"/>
        <v>0</v>
      </c>
      <c r="BL124" s="26">
        <f t="shared" si="143"/>
        <v>0</v>
      </c>
      <c r="BM124" s="26">
        <f t="shared" si="143"/>
        <v>0</v>
      </c>
      <c r="BN124" s="26">
        <f t="shared" si="143"/>
        <v>0</v>
      </c>
      <c r="BO124" s="26">
        <f t="shared" si="143"/>
        <v>0</v>
      </c>
      <c r="BP124" s="26">
        <f t="shared" si="143"/>
        <v>0</v>
      </c>
      <c r="BQ124" s="26">
        <f t="shared" si="143"/>
        <v>0</v>
      </c>
      <c r="BR124" s="26">
        <f t="shared" si="143"/>
        <v>0</v>
      </c>
      <c r="BS124" s="26">
        <f t="shared" si="143"/>
        <v>208741513</v>
      </c>
      <c r="BT124" s="26">
        <f t="shared" si="143"/>
        <v>0</v>
      </c>
      <c r="BU124" s="26">
        <f t="shared" si="143"/>
        <v>0</v>
      </c>
      <c r="BV124" s="26">
        <f t="shared" si="143"/>
        <v>0</v>
      </c>
      <c r="BW124" s="26">
        <f t="shared" si="144"/>
        <v>0</v>
      </c>
      <c r="BX124" s="26"/>
      <c r="BY124" s="26">
        <f t="shared" si="145"/>
        <v>63448830</v>
      </c>
      <c r="BZ124" s="78">
        <f t="shared" si="128"/>
        <v>0.10203514597518046</v>
      </c>
      <c r="CA124" s="26">
        <f t="shared" si="146"/>
        <v>32065100</v>
      </c>
      <c r="CB124" s="77"/>
      <c r="CC124" s="77"/>
      <c r="CD124" s="77"/>
      <c r="CE124" s="77"/>
      <c r="CF124" s="77"/>
      <c r="CG124" s="77"/>
      <c r="CH124" s="77"/>
      <c r="CI124" s="77"/>
      <c r="CJ124" s="77"/>
      <c r="CK124" s="77"/>
      <c r="CL124" s="77"/>
      <c r="CM124" s="77"/>
      <c r="CN124" s="77"/>
      <c r="CO124" s="77"/>
      <c r="CP124" s="77"/>
      <c r="CQ124" s="77">
        <f>+'[4]MARZO 2019'!$H$78+'[4]MARZO 2019'!$H$80</f>
        <v>32065100</v>
      </c>
      <c r="CR124" s="77"/>
      <c r="CS124" s="77"/>
      <c r="CT124" s="77"/>
      <c r="CU124" s="77"/>
      <c r="CV124" s="77"/>
      <c r="CW124" s="77"/>
      <c r="CX124" s="78">
        <f t="shared" si="94"/>
        <v>0.89796485402481951</v>
      </c>
      <c r="CY124" s="26">
        <f t="shared" si="133"/>
        <v>282190343</v>
      </c>
      <c r="CZ124" s="26">
        <f t="shared" si="147"/>
        <v>0</v>
      </c>
      <c r="DA124" s="26">
        <f t="shared" si="147"/>
        <v>0</v>
      </c>
      <c r="DB124" s="26">
        <f t="shared" si="147"/>
        <v>0</v>
      </c>
      <c r="DC124" s="26">
        <f t="shared" si="148"/>
        <v>0</v>
      </c>
      <c r="DD124" s="26">
        <f t="shared" si="148"/>
        <v>0</v>
      </c>
      <c r="DE124" s="26">
        <f t="shared" si="148"/>
        <v>0</v>
      </c>
      <c r="DF124" s="26">
        <f t="shared" si="148"/>
        <v>0</v>
      </c>
      <c r="DG124" s="26">
        <f t="shared" si="148"/>
        <v>0</v>
      </c>
      <c r="DH124" s="26">
        <f t="shared" si="148"/>
        <v>0</v>
      </c>
      <c r="DI124" s="26">
        <f t="shared" si="148"/>
        <v>0</v>
      </c>
      <c r="DJ124" s="26">
        <f t="shared" si="148"/>
        <v>0</v>
      </c>
      <c r="DK124" s="26">
        <f t="shared" si="148"/>
        <v>0</v>
      </c>
      <c r="DL124" s="26">
        <f t="shared" si="148"/>
        <v>0</v>
      </c>
      <c r="DM124" s="26">
        <f t="shared" si="148"/>
        <v>0</v>
      </c>
      <c r="DN124" s="26">
        <f t="shared" si="148"/>
        <v>0</v>
      </c>
      <c r="DO124" s="26">
        <f t="shared" si="148"/>
        <v>208741513</v>
      </c>
      <c r="DP124" s="26">
        <f t="shared" si="148"/>
        <v>0</v>
      </c>
      <c r="DQ124" s="26">
        <f t="shared" si="148"/>
        <v>0</v>
      </c>
      <c r="DR124" s="26">
        <f t="shared" si="148"/>
        <v>0</v>
      </c>
      <c r="DS124" s="26">
        <f t="shared" si="149"/>
        <v>0</v>
      </c>
      <c r="DT124" s="26"/>
      <c r="DU124" s="26">
        <f t="shared" si="150"/>
        <v>73448830</v>
      </c>
      <c r="DW124" s="31">
        <f t="shared" si="108"/>
        <v>314255443</v>
      </c>
      <c r="DX124" s="31">
        <f t="shared" si="134"/>
        <v>314255443</v>
      </c>
      <c r="DY124" s="31">
        <f t="shared" si="99"/>
        <v>314255443</v>
      </c>
      <c r="EA124" s="31"/>
    </row>
    <row r="125" spans="1:131" ht="28.2" customHeight="1" x14ac:dyDescent="0.3">
      <c r="A125" s="162"/>
      <c r="B125" s="166"/>
      <c r="C125" s="51" t="s">
        <v>355</v>
      </c>
      <c r="D125" s="24" t="s">
        <v>356</v>
      </c>
      <c r="E125" s="92">
        <v>211</v>
      </c>
      <c r="F125" s="25" t="s">
        <v>357</v>
      </c>
      <c r="G125" s="26">
        <f t="shared" si="74"/>
        <v>377500000</v>
      </c>
      <c r="H125" s="37"/>
      <c r="I125" s="26"/>
      <c r="J125" s="26"/>
      <c r="K125" s="26"/>
      <c r="L125" s="26"/>
      <c r="M125" s="26"/>
      <c r="N125" s="26">
        <v>343000000</v>
      </c>
      <c r="O125" s="26"/>
      <c r="P125" s="26"/>
      <c r="Q125" s="26"/>
      <c r="R125" s="26"/>
      <c r="S125" s="26"/>
      <c r="T125" s="26">
        <f>25000000+5000000</f>
        <v>30000000</v>
      </c>
      <c r="U125" s="26"/>
      <c r="V125" s="26"/>
      <c r="W125" s="26"/>
      <c r="X125" s="26"/>
      <c r="Y125" s="26"/>
      <c r="Z125" s="26"/>
      <c r="AA125" s="26"/>
      <c r="AB125" s="26"/>
      <c r="AC125" s="26">
        <f>4500000</f>
        <v>4500000</v>
      </c>
      <c r="AD125" s="27">
        <f t="shared" si="132"/>
        <v>9.7483263576158941E-2</v>
      </c>
      <c r="AE125" s="26">
        <f t="shared" si="140"/>
        <v>36799932</v>
      </c>
      <c r="AF125" s="26"/>
      <c r="AG125" s="26"/>
      <c r="AH125" s="26"/>
      <c r="AI125" s="26"/>
      <c r="AJ125" s="26"/>
      <c r="AK125" s="26"/>
      <c r="AL125" s="26">
        <f>+'[2]MAYO 2019'!$P$125</f>
        <v>32299932</v>
      </c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77">
        <f>+'[2]MAYO 2019'!$AF$125</f>
        <v>4500000</v>
      </c>
      <c r="BB125" s="27">
        <f t="shared" si="109"/>
        <v>0.90251673642384111</v>
      </c>
      <c r="BC125" s="26">
        <f t="shared" si="141"/>
        <v>340700068</v>
      </c>
      <c r="BD125" s="26">
        <f t="shared" si="142"/>
        <v>0</v>
      </c>
      <c r="BE125" s="26">
        <f t="shared" si="142"/>
        <v>0</v>
      </c>
      <c r="BF125" s="26">
        <f t="shared" si="142"/>
        <v>0</v>
      </c>
      <c r="BG125" s="26">
        <f t="shared" si="143"/>
        <v>0</v>
      </c>
      <c r="BH125" s="26">
        <f t="shared" si="143"/>
        <v>0</v>
      </c>
      <c r="BI125" s="26">
        <f t="shared" si="143"/>
        <v>0</v>
      </c>
      <c r="BJ125" s="26">
        <f t="shared" si="143"/>
        <v>310700068</v>
      </c>
      <c r="BK125" s="26">
        <f t="shared" si="143"/>
        <v>0</v>
      </c>
      <c r="BL125" s="26">
        <f t="shared" si="143"/>
        <v>0</v>
      </c>
      <c r="BM125" s="26">
        <f t="shared" si="143"/>
        <v>0</v>
      </c>
      <c r="BN125" s="26">
        <f t="shared" si="143"/>
        <v>0</v>
      </c>
      <c r="BO125" s="26">
        <f t="shared" si="143"/>
        <v>0</v>
      </c>
      <c r="BP125" s="26">
        <f t="shared" si="143"/>
        <v>30000000</v>
      </c>
      <c r="BQ125" s="26">
        <f t="shared" si="143"/>
        <v>0</v>
      </c>
      <c r="BR125" s="26">
        <f t="shared" si="143"/>
        <v>0</v>
      </c>
      <c r="BS125" s="26">
        <f t="shared" si="143"/>
        <v>0</v>
      </c>
      <c r="BT125" s="26">
        <f t="shared" si="143"/>
        <v>0</v>
      </c>
      <c r="BU125" s="26">
        <f t="shared" si="143"/>
        <v>0</v>
      </c>
      <c r="BV125" s="26">
        <f t="shared" si="143"/>
        <v>0</v>
      </c>
      <c r="BW125" s="26">
        <f t="shared" si="144"/>
        <v>0</v>
      </c>
      <c r="BX125" s="26"/>
      <c r="BY125" s="26">
        <f t="shared" si="145"/>
        <v>0</v>
      </c>
      <c r="BZ125" s="27">
        <f t="shared" si="128"/>
        <v>8.6304455629139076E-2</v>
      </c>
      <c r="CA125" s="26">
        <f t="shared" si="146"/>
        <v>32579932</v>
      </c>
      <c r="CB125" s="26"/>
      <c r="CC125" s="26"/>
      <c r="CD125" s="26"/>
      <c r="CE125" s="26"/>
      <c r="CF125" s="26"/>
      <c r="CG125" s="26"/>
      <c r="CH125" s="26">
        <f>+'[2]MAYO 2019'!$H$128+'[2]MAYO 2019'!$H$130+'[2]MAYO 2019'!$H$132</f>
        <v>32299932</v>
      </c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>
        <f>+'[2]MAYO 2019'!$H$126</f>
        <v>280000</v>
      </c>
      <c r="CX125" s="27">
        <f t="shared" si="94"/>
        <v>0.91369554437086098</v>
      </c>
      <c r="CY125" s="26">
        <f t="shared" si="133"/>
        <v>344920068</v>
      </c>
      <c r="CZ125" s="26">
        <f t="shared" si="147"/>
        <v>0</v>
      </c>
      <c r="DA125" s="26">
        <f t="shared" si="147"/>
        <v>0</v>
      </c>
      <c r="DB125" s="26">
        <f t="shared" si="147"/>
        <v>0</v>
      </c>
      <c r="DC125" s="26">
        <f t="shared" si="148"/>
        <v>0</v>
      </c>
      <c r="DD125" s="26">
        <f t="shared" si="148"/>
        <v>0</v>
      </c>
      <c r="DE125" s="26">
        <f t="shared" si="148"/>
        <v>0</v>
      </c>
      <c r="DF125" s="26">
        <f t="shared" si="148"/>
        <v>310700068</v>
      </c>
      <c r="DG125" s="26">
        <f t="shared" si="148"/>
        <v>0</v>
      </c>
      <c r="DH125" s="26">
        <f t="shared" si="148"/>
        <v>0</v>
      </c>
      <c r="DI125" s="26">
        <f t="shared" si="148"/>
        <v>0</v>
      </c>
      <c r="DJ125" s="26">
        <f t="shared" si="148"/>
        <v>0</v>
      </c>
      <c r="DK125" s="26">
        <f t="shared" si="148"/>
        <v>0</v>
      </c>
      <c r="DL125" s="26">
        <f t="shared" si="148"/>
        <v>30000000</v>
      </c>
      <c r="DM125" s="26">
        <f t="shared" si="148"/>
        <v>0</v>
      </c>
      <c r="DN125" s="26">
        <f t="shared" si="148"/>
        <v>0</v>
      </c>
      <c r="DO125" s="26">
        <f t="shared" si="148"/>
        <v>0</v>
      </c>
      <c r="DP125" s="26">
        <f t="shared" si="148"/>
        <v>0</v>
      </c>
      <c r="DQ125" s="26">
        <f t="shared" si="148"/>
        <v>0</v>
      </c>
      <c r="DR125" s="26">
        <f t="shared" si="148"/>
        <v>0</v>
      </c>
      <c r="DS125" s="26">
        <f t="shared" si="149"/>
        <v>0</v>
      </c>
      <c r="DT125" s="26"/>
      <c r="DU125" s="26">
        <f t="shared" si="150"/>
        <v>4220000</v>
      </c>
      <c r="DW125" s="31">
        <f t="shared" si="108"/>
        <v>377500000</v>
      </c>
      <c r="DX125" s="31">
        <f t="shared" si="134"/>
        <v>377500000</v>
      </c>
      <c r="DY125" s="31">
        <f t="shared" si="99"/>
        <v>377500000</v>
      </c>
    </row>
    <row r="126" spans="1:131" ht="36" customHeight="1" x14ac:dyDescent="0.3">
      <c r="A126" s="162"/>
      <c r="B126" s="166"/>
      <c r="C126" s="51" t="s">
        <v>358</v>
      </c>
      <c r="D126" s="24" t="s">
        <v>359</v>
      </c>
      <c r="E126" s="92">
        <v>211</v>
      </c>
      <c r="F126" s="25" t="s">
        <v>297</v>
      </c>
      <c r="G126" s="26">
        <f t="shared" si="74"/>
        <v>427940125</v>
      </c>
      <c r="H126" s="37"/>
      <c r="I126" s="26">
        <v>258340125</v>
      </c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>
        <v>107000000</v>
      </c>
      <c r="X126" s="26">
        <v>62600000</v>
      </c>
      <c r="Y126" s="26"/>
      <c r="Z126" s="26"/>
      <c r="AA126" s="26"/>
      <c r="AB126" s="26"/>
      <c r="AC126" s="26"/>
      <c r="AD126" s="27">
        <f t="shared" si="132"/>
        <v>0.77904200500011533</v>
      </c>
      <c r="AE126" s="26">
        <f t="shared" si="140"/>
        <v>333383333</v>
      </c>
      <c r="AF126" s="26"/>
      <c r="AG126" s="26">
        <f>+'[5]ENERO 2019'!$K$70</f>
        <v>258340125</v>
      </c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>
        <f>+'[4]MARZO 2019'!$Y$95</f>
        <v>75043208</v>
      </c>
      <c r="AV126" s="26"/>
      <c r="AW126" s="26"/>
      <c r="AX126" s="26"/>
      <c r="AY126" s="26"/>
      <c r="AZ126" s="26"/>
      <c r="BA126" s="26"/>
      <c r="BB126" s="27">
        <f t="shared" si="109"/>
        <v>0.22095799499988467</v>
      </c>
      <c r="BC126" s="26">
        <f t="shared" si="141"/>
        <v>94556792</v>
      </c>
      <c r="BD126" s="26">
        <f t="shared" si="142"/>
        <v>0</v>
      </c>
      <c r="BE126" s="26">
        <f t="shared" si="142"/>
        <v>0</v>
      </c>
      <c r="BF126" s="26">
        <f t="shared" si="142"/>
        <v>0</v>
      </c>
      <c r="BG126" s="26">
        <f t="shared" si="143"/>
        <v>0</v>
      </c>
      <c r="BH126" s="26">
        <f t="shared" si="143"/>
        <v>0</v>
      </c>
      <c r="BI126" s="26">
        <f t="shared" si="143"/>
        <v>0</v>
      </c>
      <c r="BJ126" s="26">
        <f t="shared" si="143"/>
        <v>0</v>
      </c>
      <c r="BK126" s="26">
        <f t="shared" si="143"/>
        <v>0</v>
      </c>
      <c r="BL126" s="26">
        <f t="shared" si="143"/>
        <v>0</v>
      </c>
      <c r="BM126" s="26">
        <f t="shared" si="143"/>
        <v>0</v>
      </c>
      <c r="BN126" s="26">
        <f t="shared" si="143"/>
        <v>0</v>
      </c>
      <c r="BO126" s="26">
        <f t="shared" si="143"/>
        <v>0</v>
      </c>
      <c r="BP126" s="26">
        <f t="shared" si="143"/>
        <v>0</v>
      </c>
      <c r="BQ126" s="26">
        <f t="shared" si="143"/>
        <v>0</v>
      </c>
      <c r="BR126" s="26">
        <f t="shared" si="143"/>
        <v>0</v>
      </c>
      <c r="BS126" s="26">
        <f t="shared" si="143"/>
        <v>31956792</v>
      </c>
      <c r="BT126" s="26">
        <f t="shared" si="143"/>
        <v>62600000</v>
      </c>
      <c r="BU126" s="26">
        <f t="shared" si="143"/>
        <v>0</v>
      </c>
      <c r="BV126" s="26">
        <f t="shared" si="143"/>
        <v>0</v>
      </c>
      <c r="BW126" s="26">
        <f t="shared" si="144"/>
        <v>0</v>
      </c>
      <c r="BX126" s="26"/>
      <c r="BY126" s="26">
        <f t="shared" si="145"/>
        <v>0</v>
      </c>
      <c r="BZ126" s="27">
        <f t="shared" si="128"/>
        <v>0.76498069210032593</v>
      </c>
      <c r="CA126" s="26">
        <f t="shared" si="146"/>
        <v>327365933</v>
      </c>
      <c r="CB126" s="26"/>
      <c r="CC126" s="26">
        <f>+'[1]ABRIL 2019'!$H$114</f>
        <v>254132600</v>
      </c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>
        <f>+'[4]MARZO 2019'!$Y$120+'[4]MARZO 2019'!$H$125</f>
        <v>73233333</v>
      </c>
      <c r="CR126" s="26"/>
      <c r="CS126" s="26"/>
      <c r="CT126" s="26"/>
      <c r="CU126" s="26"/>
      <c r="CV126" s="26"/>
      <c r="CW126" s="26"/>
      <c r="CX126" s="27">
        <f t="shared" si="94"/>
        <v>0.23501930789967407</v>
      </c>
      <c r="CY126" s="26">
        <f t="shared" si="133"/>
        <v>100574192</v>
      </c>
      <c r="CZ126" s="26">
        <f t="shared" si="147"/>
        <v>0</v>
      </c>
      <c r="DA126" s="26">
        <f t="shared" si="147"/>
        <v>4207525</v>
      </c>
      <c r="DB126" s="26">
        <f t="shared" si="147"/>
        <v>0</v>
      </c>
      <c r="DC126" s="26">
        <f t="shared" si="148"/>
        <v>0</v>
      </c>
      <c r="DD126" s="26">
        <f t="shared" si="148"/>
        <v>0</v>
      </c>
      <c r="DE126" s="26">
        <f t="shared" si="148"/>
        <v>0</v>
      </c>
      <c r="DF126" s="26">
        <f t="shared" si="148"/>
        <v>0</v>
      </c>
      <c r="DG126" s="26">
        <f t="shared" si="148"/>
        <v>0</v>
      </c>
      <c r="DH126" s="26">
        <f t="shared" si="148"/>
        <v>0</v>
      </c>
      <c r="DI126" s="26">
        <f t="shared" si="148"/>
        <v>0</v>
      </c>
      <c r="DJ126" s="26">
        <f t="shared" si="148"/>
        <v>0</v>
      </c>
      <c r="DK126" s="26">
        <f t="shared" si="148"/>
        <v>0</v>
      </c>
      <c r="DL126" s="26">
        <f t="shared" si="148"/>
        <v>0</v>
      </c>
      <c r="DM126" s="26">
        <f t="shared" si="148"/>
        <v>0</v>
      </c>
      <c r="DN126" s="26">
        <f t="shared" si="148"/>
        <v>0</v>
      </c>
      <c r="DO126" s="26">
        <f t="shared" si="148"/>
        <v>33766667</v>
      </c>
      <c r="DP126" s="26">
        <f t="shared" si="148"/>
        <v>62600000</v>
      </c>
      <c r="DQ126" s="26">
        <f t="shared" si="148"/>
        <v>0</v>
      </c>
      <c r="DR126" s="26">
        <f t="shared" si="148"/>
        <v>0</v>
      </c>
      <c r="DS126" s="26">
        <f t="shared" si="149"/>
        <v>0</v>
      </c>
      <c r="DT126" s="26"/>
      <c r="DU126" s="26">
        <f t="shared" si="150"/>
        <v>0</v>
      </c>
      <c r="DW126" s="31">
        <f t="shared" si="108"/>
        <v>427940125</v>
      </c>
      <c r="DX126" s="31">
        <f t="shared" si="134"/>
        <v>427940125</v>
      </c>
      <c r="DY126" s="31">
        <f t="shared" si="99"/>
        <v>427940125</v>
      </c>
    </row>
    <row r="127" spans="1:131" ht="44.4" customHeight="1" x14ac:dyDescent="0.3">
      <c r="A127" s="162"/>
      <c r="B127" s="167"/>
      <c r="C127" s="51" t="s">
        <v>360</v>
      </c>
      <c r="D127" s="24" t="s">
        <v>361</v>
      </c>
      <c r="E127" s="92">
        <v>211</v>
      </c>
      <c r="F127" s="25" t="s">
        <v>297</v>
      </c>
      <c r="G127" s="26">
        <f t="shared" si="74"/>
        <v>5000000</v>
      </c>
      <c r="H127" s="37"/>
      <c r="I127" s="26">
        <v>5000000</v>
      </c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7">
        <f t="shared" si="132"/>
        <v>0</v>
      </c>
      <c r="AE127" s="26">
        <f t="shared" si="140"/>
        <v>0</v>
      </c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7">
        <f t="shared" si="109"/>
        <v>1</v>
      </c>
      <c r="BC127" s="26">
        <f t="shared" si="141"/>
        <v>5000000</v>
      </c>
      <c r="BD127" s="26">
        <f t="shared" si="142"/>
        <v>0</v>
      </c>
      <c r="BE127" s="26">
        <f t="shared" si="142"/>
        <v>5000000</v>
      </c>
      <c r="BF127" s="26">
        <f t="shared" si="142"/>
        <v>0</v>
      </c>
      <c r="BG127" s="26">
        <f t="shared" si="143"/>
        <v>0</v>
      </c>
      <c r="BH127" s="26">
        <f t="shared" si="143"/>
        <v>0</v>
      </c>
      <c r="BI127" s="26">
        <f t="shared" si="143"/>
        <v>0</v>
      </c>
      <c r="BJ127" s="26">
        <f t="shared" si="143"/>
        <v>0</v>
      </c>
      <c r="BK127" s="26">
        <f t="shared" si="143"/>
        <v>0</v>
      </c>
      <c r="BL127" s="26">
        <f t="shared" si="143"/>
        <v>0</v>
      </c>
      <c r="BM127" s="26">
        <f t="shared" si="143"/>
        <v>0</v>
      </c>
      <c r="BN127" s="26">
        <f t="shared" si="143"/>
        <v>0</v>
      </c>
      <c r="BO127" s="26">
        <f t="shared" si="143"/>
        <v>0</v>
      </c>
      <c r="BP127" s="26">
        <f t="shared" si="143"/>
        <v>0</v>
      </c>
      <c r="BQ127" s="26">
        <f t="shared" si="143"/>
        <v>0</v>
      </c>
      <c r="BR127" s="26">
        <f t="shared" si="143"/>
        <v>0</v>
      </c>
      <c r="BS127" s="26">
        <f t="shared" si="143"/>
        <v>0</v>
      </c>
      <c r="BT127" s="26">
        <f t="shared" si="143"/>
        <v>0</v>
      </c>
      <c r="BU127" s="26">
        <f t="shared" si="143"/>
        <v>0</v>
      </c>
      <c r="BV127" s="26">
        <f t="shared" si="143"/>
        <v>0</v>
      </c>
      <c r="BW127" s="26">
        <f t="shared" si="144"/>
        <v>0</v>
      </c>
      <c r="BX127" s="26"/>
      <c r="BY127" s="26">
        <f t="shared" si="145"/>
        <v>0</v>
      </c>
      <c r="BZ127" s="27">
        <f t="shared" si="128"/>
        <v>0</v>
      </c>
      <c r="CA127" s="26">
        <f t="shared" si="146"/>
        <v>0</v>
      </c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7">
        <f t="shared" si="94"/>
        <v>1</v>
      </c>
      <c r="CY127" s="26">
        <f t="shared" si="133"/>
        <v>5000000</v>
      </c>
      <c r="CZ127" s="26">
        <f t="shared" si="147"/>
        <v>0</v>
      </c>
      <c r="DA127" s="26">
        <f t="shared" si="147"/>
        <v>5000000</v>
      </c>
      <c r="DB127" s="26">
        <f t="shared" si="147"/>
        <v>0</v>
      </c>
      <c r="DC127" s="26">
        <f t="shared" si="148"/>
        <v>0</v>
      </c>
      <c r="DD127" s="26">
        <f t="shared" si="148"/>
        <v>0</v>
      </c>
      <c r="DE127" s="26">
        <f t="shared" si="148"/>
        <v>0</v>
      </c>
      <c r="DF127" s="26">
        <f t="shared" si="148"/>
        <v>0</v>
      </c>
      <c r="DG127" s="26">
        <f t="shared" si="148"/>
        <v>0</v>
      </c>
      <c r="DH127" s="26">
        <f t="shared" si="148"/>
        <v>0</v>
      </c>
      <c r="DI127" s="26">
        <f t="shared" si="148"/>
        <v>0</v>
      </c>
      <c r="DJ127" s="26">
        <f t="shared" si="148"/>
        <v>0</v>
      </c>
      <c r="DK127" s="26">
        <f t="shared" si="148"/>
        <v>0</v>
      </c>
      <c r="DL127" s="26">
        <f t="shared" si="148"/>
        <v>0</v>
      </c>
      <c r="DM127" s="26">
        <f t="shared" si="148"/>
        <v>0</v>
      </c>
      <c r="DN127" s="26">
        <f t="shared" si="148"/>
        <v>0</v>
      </c>
      <c r="DO127" s="26">
        <f t="shared" si="148"/>
        <v>0</v>
      </c>
      <c r="DP127" s="26">
        <f t="shared" si="148"/>
        <v>0</v>
      </c>
      <c r="DQ127" s="26">
        <f t="shared" si="148"/>
        <v>0</v>
      </c>
      <c r="DR127" s="26">
        <f t="shared" si="148"/>
        <v>0</v>
      </c>
      <c r="DS127" s="26">
        <f t="shared" si="149"/>
        <v>0</v>
      </c>
      <c r="DT127" s="26"/>
      <c r="DU127" s="26">
        <f t="shared" si="150"/>
        <v>0</v>
      </c>
      <c r="DW127" s="31">
        <f t="shared" si="108"/>
        <v>5000000</v>
      </c>
      <c r="DX127" s="31">
        <f t="shared" si="134"/>
        <v>5000000</v>
      </c>
      <c r="DY127" s="31">
        <f t="shared" si="99"/>
        <v>5000000</v>
      </c>
    </row>
    <row r="128" spans="1:131" ht="21.6" customHeight="1" x14ac:dyDescent="0.3">
      <c r="A128" s="162" t="s">
        <v>334</v>
      </c>
      <c r="B128" s="169" t="s">
        <v>362</v>
      </c>
      <c r="C128" s="51" t="s">
        <v>363</v>
      </c>
      <c r="D128" s="24" t="s">
        <v>364</v>
      </c>
      <c r="E128" s="92">
        <v>510</v>
      </c>
      <c r="F128" s="25" t="s">
        <v>365</v>
      </c>
      <c r="G128" s="26">
        <f t="shared" si="74"/>
        <v>130000000</v>
      </c>
      <c r="H128" s="26"/>
      <c r="I128" s="26">
        <v>120000000</v>
      </c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>
        <v>10000000</v>
      </c>
      <c r="Y128" s="26"/>
      <c r="Z128" s="26"/>
      <c r="AA128" s="26"/>
      <c r="AB128" s="26"/>
      <c r="AC128" s="26"/>
      <c r="AD128" s="27">
        <f t="shared" si="132"/>
        <v>0.92307692307692313</v>
      </c>
      <c r="AE128" s="26">
        <f t="shared" si="140"/>
        <v>120000000</v>
      </c>
      <c r="AF128" s="26"/>
      <c r="AG128" s="26">
        <f>+'[5]ENERO 2019'!$K$1023</f>
        <v>120000000</v>
      </c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7">
        <f t="shared" si="109"/>
        <v>7.6923076923076872E-2</v>
      </c>
      <c r="BC128" s="26">
        <f t="shared" si="141"/>
        <v>10000000</v>
      </c>
      <c r="BD128" s="26">
        <f t="shared" si="142"/>
        <v>0</v>
      </c>
      <c r="BE128" s="26">
        <f t="shared" si="142"/>
        <v>0</v>
      </c>
      <c r="BF128" s="26">
        <f t="shared" si="142"/>
        <v>0</v>
      </c>
      <c r="BG128" s="26">
        <f t="shared" si="143"/>
        <v>0</v>
      </c>
      <c r="BH128" s="26">
        <f t="shared" si="143"/>
        <v>0</v>
      </c>
      <c r="BI128" s="26">
        <f t="shared" si="143"/>
        <v>0</v>
      </c>
      <c r="BJ128" s="26">
        <f t="shared" si="143"/>
        <v>0</v>
      </c>
      <c r="BK128" s="26">
        <f t="shared" si="143"/>
        <v>0</v>
      </c>
      <c r="BL128" s="26">
        <f t="shared" si="143"/>
        <v>0</v>
      </c>
      <c r="BM128" s="26">
        <f t="shared" si="143"/>
        <v>0</v>
      </c>
      <c r="BN128" s="26">
        <f t="shared" si="143"/>
        <v>0</v>
      </c>
      <c r="BO128" s="26">
        <f t="shared" si="143"/>
        <v>0</v>
      </c>
      <c r="BP128" s="26">
        <f t="shared" si="143"/>
        <v>0</v>
      </c>
      <c r="BQ128" s="26">
        <f t="shared" si="143"/>
        <v>0</v>
      </c>
      <c r="BR128" s="26">
        <f t="shared" si="143"/>
        <v>0</v>
      </c>
      <c r="BS128" s="26">
        <f t="shared" si="143"/>
        <v>0</v>
      </c>
      <c r="BT128" s="26">
        <f t="shared" si="143"/>
        <v>10000000</v>
      </c>
      <c r="BU128" s="26">
        <f t="shared" si="143"/>
        <v>0</v>
      </c>
      <c r="BV128" s="26">
        <f t="shared" si="143"/>
        <v>0</v>
      </c>
      <c r="BW128" s="26">
        <f t="shared" si="144"/>
        <v>0</v>
      </c>
      <c r="BX128" s="26"/>
      <c r="BY128" s="26">
        <f t="shared" si="145"/>
        <v>0</v>
      </c>
      <c r="BZ128" s="27">
        <f t="shared" si="128"/>
        <v>0.71406665384615386</v>
      </c>
      <c r="CA128" s="26">
        <f t="shared" si="146"/>
        <v>92828665</v>
      </c>
      <c r="CB128" s="26"/>
      <c r="CC128" s="26">
        <f>+'[2]MAYO 2019'!$H$1953</f>
        <v>92828665</v>
      </c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7">
        <f t="shared" si="94"/>
        <v>0.28593334615384614</v>
      </c>
      <c r="CY128" s="26">
        <f t="shared" si="133"/>
        <v>37171335</v>
      </c>
      <c r="CZ128" s="26">
        <f t="shared" si="147"/>
        <v>0</v>
      </c>
      <c r="DA128" s="26">
        <f t="shared" si="147"/>
        <v>27171335</v>
      </c>
      <c r="DB128" s="26">
        <f t="shared" si="147"/>
        <v>0</v>
      </c>
      <c r="DC128" s="26">
        <f t="shared" si="148"/>
        <v>0</v>
      </c>
      <c r="DD128" s="26">
        <f t="shared" si="148"/>
        <v>0</v>
      </c>
      <c r="DE128" s="26">
        <f t="shared" si="148"/>
        <v>0</v>
      </c>
      <c r="DF128" s="26">
        <f t="shared" si="148"/>
        <v>0</v>
      </c>
      <c r="DG128" s="26">
        <f t="shared" si="148"/>
        <v>0</v>
      </c>
      <c r="DH128" s="26">
        <f t="shared" si="148"/>
        <v>0</v>
      </c>
      <c r="DI128" s="26">
        <f t="shared" si="148"/>
        <v>0</v>
      </c>
      <c r="DJ128" s="26">
        <f t="shared" si="148"/>
        <v>0</v>
      </c>
      <c r="DK128" s="26">
        <f t="shared" si="148"/>
        <v>0</v>
      </c>
      <c r="DL128" s="26">
        <f t="shared" si="148"/>
        <v>0</v>
      </c>
      <c r="DM128" s="26">
        <f t="shared" si="148"/>
        <v>0</v>
      </c>
      <c r="DN128" s="26">
        <f t="shared" si="148"/>
        <v>0</v>
      </c>
      <c r="DO128" s="26">
        <f t="shared" si="148"/>
        <v>0</v>
      </c>
      <c r="DP128" s="26">
        <f t="shared" si="148"/>
        <v>10000000</v>
      </c>
      <c r="DQ128" s="26">
        <f t="shared" si="148"/>
        <v>0</v>
      </c>
      <c r="DR128" s="26">
        <f t="shared" si="148"/>
        <v>0</v>
      </c>
      <c r="DS128" s="26">
        <f t="shared" si="149"/>
        <v>0</v>
      </c>
      <c r="DT128" s="26"/>
      <c r="DU128" s="26">
        <f t="shared" si="150"/>
        <v>0</v>
      </c>
      <c r="DW128" s="31">
        <f t="shared" si="108"/>
        <v>130000000</v>
      </c>
      <c r="DX128" s="31">
        <f t="shared" si="134"/>
        <v>130000000</v>
      </c>
      <c r="DY128" s="31">
        <f t="shared" si="99"/>
        <v>130000000</v>
      </c>
    </row>
    <row r="129" spans="1:131" ht="21.6" customHeight="1" x14ac:dyDescent="0.3">
      <c r="A129" s="162"/>
      <c r="B129" s="170"/>
      <c r="C129" s="51" t="s">
        <v>366</v>
      </c>
      <c r="D129" s="24" t="s">
        <v>367</v>
      </c>
      <c r="E129" s="92">
        <v>510</v>
      </c>
      <c r="F129" s="25" t="s">
        <v>365</v>
      </c>
      <c r="G129" s="26">
        <f t="shared" si="74"/>
        <v>128270473</v>
      </c>
      <c r="H129" s="26"/>
      <c r="I129" s="26">
        <v>118270473</v>
      </c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>
        <v>10000000</v>
      </c>
      <c r="Y129" s="26"/>
      <c r="Z129" s="26"/>
      <c r="AA129" s="26"/>
      <c r="AB129" s="26"/>
      <c r="AC129" s="26"/>
      <c r="AD129" s="27">
        <f t="shared" si="132"/>
        <v>0.9220397355204264</v>
      </c>
      <c r="AE129" s="26">
        <f t="shared" si="140"/>
        <v>118270473</v>
      </c>
      <c r="AF129" s="26"/>
      <c r="AG129" s="26">
        <f>+'[5]ENERO 2019'!$K$1036</f>
        <v>118270473</v>
      </c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7">
        <f t="shared" si="109"/>
        <v>7.7960264479573604E-2</v>
      </c>
      <c r="BC129" s="26">
        <f t="shared" si="141"/>
        <v>10000000</v>
      </c>
      <c r="BD129" s="26">
        <f t="shared" si="142"/>
        <v>0</v>
      </c>
      <c r="BE129" s="26">
        <f t="shared" si="142"/>
        <v>0</v>
      </c>
      <c r="BF129" s="26">
        <f t="shared" si="142"/>
        <v>0</v>
      </c>
      <c r="BG129" s="26">
        <f t="shared" si="143"/>
        <v>0</v>
      </c>
      <c r="BH129" s="26">
        <f t="shared" si="143"/>
        <v>0</v>
      </c>
      <c r="BI129" s="26">
        <f t="shared" si="143"/>
        <v>0</v>
      </c>
      <c r="BJ129" s="26">
        <f t="shared" si="143"/>
        <v>0</v>
      </c>
      <c r="BK129" s="26">
        <f t="shared" si="143"/>
        <v>0</v>
      </c>
      <c r="BL129" s="26">
        <f t="shared" si="143"/>
        <v>0</v>
      </c>
      <c r="BM129" s="26">
        <f t="shared" si="143"/>
        <v>0</v>
      </c>
      <c r="BN129" s="26">
        <f t="shared" si="143"/>
        <v>0</v>
      </c>
      <c r="BO129" s="26">
        <f t="shared" si="143"/>
        <v>0</v>
      </c>
      <c r="BP129" s="26">
        <f t="shared" si="143"/>
        <v>0</v>
      </c>
      <c r="BQ129" s="26">
        <f t="shared" si="143"/>
        <v>0</v>
      </c>
      <c r="BR129" s="26">
        <f t="shared" si="143"/>
        <v>0</v>
      </c>
      <c r="BS129" s="26">
        <f t="shared" si="143"/>
        <v>0</v>
      </c>
      <c r="BT129" s="26">
        <f t="shared" si="143"/>
        <v>10000000</v>
      </c>
      <c r="BU129" s="26">
        <f t="shared" si="143"/>
        <v>0</v>
      </c>
      <c r="BV129" s="26">
        <f t="shared" si="143"/>
        <v>0</v>
      </c>
      <c r="BW129" s="26">
        <f t="shared" si="144"/>
        <v>0</v>
      </c>
      <c r="BX129" s="26"/>
      <c r="BY129" s="26">
        <f t="shared" si="145"/>
        <v>0</v>
      </c>
      <c r="BZ129" s="27">
        <f t="shared" si="128"/>
        <v>0.47230927416943413</v>
      </c>
      <c r="CA129" s="26">
        <f t="shared" si="146"/>
        <v>60583334</v>
      </c>
      <c r="CB129" s="26"/>
      <c r="CC129" s="26">
        <f>+'[2]MAYO 2019'!$H$1968</f>
        <v>60583334</v>
      </c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7">
        <f t="shared" si="94"/>
        <v>0.52769072583056587</v>
      </c>
      <c r="CY129" s="26">
        <f t="shared" si="133"/>
        <v>67687139</v>
      </c>
      <c r="CZ129" s="26">
        <f t="shared" si="147"/>
        <v>0</v>
      </c>
      <c r="DA129" s="26">
        <f t="shared" si="147"/>
        <v>57687139</v>
      </c>
      <c r="DB129" s="26">
        <f t="shared" si="147"/>
        <v>0</v>
      </c>
      <c r="DC129" s="26">
        <f t="shared" si="148"/>
        <v>0</v>
      </c>
      <c r="DD129" s="26">
        <f t="shared" si="148"/>
        <v>0</v>
      </c>
      <c r="DE129" s="26">
        <f t="shared" si="148"/>
        <v>0</v>
      </c>
      <c r="DF129" s="26">
        <f t="shared" si="148"/>
        <v>0</v>
      </c>
      <c r="DG129" s="26">
        <f t="shared" si="148"/>
        <v>0</v>
      </c>
      <c r="DH129" s="26">
        <f t="shared" si="148"/>
        <v>0</v>
      </c>
      <c r="DI129" s="26">
        <f t="shared" si="148"/>
        <v>0</v>
      </c>
      <c r="DJ129" s="26">
        <f t="shared" si="148"/>
        <v>0</v>
      </c>
      <c r="DK129" s="26">
        <f t="shared" si="148"/>
        <v>0</v>
      </c>
      <c r="DL129" s="26">
        <f t="shared" si="148"/>
        <v>0</v>
      </c>
      <c r="DM129" s="26">
        <f t="shared" si="148"/>
        <v>0</v>
      </c>
      <c r="DN129" s="26">
        <f t="shared" si="148"/>
        <v>0</v>
      </c>
      <c r="DO129" s="26">
        <f t="shared" si="148"/>
        <v>0</v>
      </c>
      <c r="DP129" s="26">
        <f t="shared" si="148"/>
        <v>10000000</v>
      </c>
      <c r="DQ129" s="26">
        <f t="shared" si="148"/>
        <v>0</v>
      </c>
      <c r="DR129" s="26">
        <f t="shared" si="148"/>
        <v>0</v>
      </c>
      <c r="DS129" s="26">
        <f t="shared" si="149"/>
        <v>0</v>
      </c>
      <c r="DT129" s="26"/>
      <c r="DU129" s="26">
        <f t="shared" si="150"/>
        <v>0</v>
      </c>
      <c r="DW129" s="31">
        <f t="shared" si="108"/>
        <v>128270473</v>
      </c>
      <c r="DX129" s="31">
        <f t="shared" si="134"/>
        <v>128270473</v>
      </c>
      <c r="DY129" s="31">
        <f t="shared" si="99"/>
        <v>128270473</v>
      </c>
    </row>
    <row r="130" spans="1:131" ht="32.25" customHeight="1" x14ac:dyDescent="0.3">
      <c r="A130" s="162"/>
      <c r="B130" s="170"/>
      <c r="C130" s="51" t="s">
        <v>368</v>
      </c>
      <c r="D130" s="24" t="s">
        <v>369</v>
      </c>
      <c r="E130" s="92">
        <v>510</v>
      </c>
      <c r="F130" s="25" t="s">
        <v>365</v>
      </c>
      <c r="G130" s="26">
        <f t="shared" si="74"/>
        <v>160000000</v>
      </c>
      <c r="H130" s="26"/>
      <c r="I130" s="26">
        <v>150000000</v>
      </c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>
        <v>10000000</v>
      </c>
      <c r="Y130" s="26"/>
      <c r="Z130" s="26"/>
      <c r="AA130" s="26"/>
      <c r="AB130" s="26"/>
      <c r="AC130" s="26"/>
      <c r="AD130" s="27">
        <f t="shared" si="132"/>
        <v>0.9375</v>
      </c>
      <c r="AE130" s="26">
        <f t="shared" si="140"/>
        <v>150000000</v>
      </c>
      <c r="AF130" s="26"/>
      <c r="AG130" s="26">
        <f>+'[5]ENERO 2019'!$K$1048</f>
        <v>150000000</v>
      </c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7">
        <f t="shared" si="109"/>
        <v>6.25E-2</v>
      </c>
      <c r="BC130" s="26">
        <f t="shared" si="141"/>
        <v>10000000</v>
      </c>
      <c r="BD130" s="26">
        <f t="shared" si="142"/>
        <v>0</v>
      </c>
      <c r="BE130" s="26">
        <f t="shared" si="142"/>
        <v>0</v>
      </c>
      <c r="BF130" s="26">
        <f t="shared" si="142"/>
        <v>0</v>
      </c>
      <c r="BG130" s="26">
        <f t="shared" si="143"/>
        <v>0</v>
      </c>
      <c r="BH130" s="26">
        <f t="shared" si="143"/>
        <v>0</v>
      </c>
      <c r="BI130" s="26">
        <f t="shared" si="143"/>
        <v>0</v>
      </c>
      <c r="BJ130" s="26">
        <f t="shared" si="143"/>
        <v>0</v>
      </c>
      <c r="BK130" s="26">
        <f t="shared" si="143"/>
        <v>0</v>
      </c>
      <c r="BL130" s="26">
        <f t="shared" si="143"/>
        <v>0</v>
      </c>
      <c r="BM130" s="26">
        <f t="shared" si="143"/>
        <v>0</v>
      </c>
      <c r="BN130" s="26">
        <f t="shared" si="143"/>
        <v>0</v>
      </c>
      <c r="BO130" s="26">
        <f t="shared" si="143"/>
        <v>0</v>
      </c>
      <c r="BP130" s="26">
        <f t="shared" si="143"/>
        <v>0</v>
      </c>
      <c r="BQ130" s="26">
        <f t="shared" si="143"/>
        <v>0</v>
      </c>
      <c r="BR130" s="26">
        <f t="shared" si="143"/>
        <v>0</v>
      </c>
      <c r="BS130" s="26">
        <f t="shared" si="143"/>
        <v>0</v>
      </c>
      <c r="BT130" s="26">
        <f t="shared" si="143"/>
        <v>10000000</v>
      </c>
      <c r="BU130" s="26">
        <f t="shared" si="143"/>
        <v>0</v>
      </c>
      <c r="BV130" s="26">
        <f t="shared" si="143"/>
        <v>0</v>
      </c>
      <c r="BW130" s="26">
        <f t="shared" si="144"/>
        <v>0</v>
      </c>
      <c r="BX130" s="26"/>
      <c r="BY130" s="26">
        <f t="shared" si="145"/>
        <v>0</v>
      </c>
      <c r="BZ130" s="27">
        <f t="shared" si="128"/>
        <v>0.27811458124999999</v>
      </c>
      <c r="CA130" s="26">
        <f t="shared" si="146"/>
        <v>44498333</v>
      </c>
      <c r="CB130" s="26"/>
      <c r="CC130" s="26">
        <f>+'[2]MAYO 2019'!$H$1980</f>
        <v>44498333</v>
      </c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7">
        <f t="shared" si="94"/>
        <v>0.72188541875000001</v>
      </c>
      <c r="CY130" s="26">
        <f t="shared" si="133"/>
        <v>115501667</v>
      </c>
      <c r="CZ130" s="26">
        <f t="shared" si="147"/>
        <v>0</v>
      </c>
      <c r="DA130" s="26">
        <f t="shared" si="147"/>
        <v>105501667</v>
      </c>
      <c r="DB130" s="26">
        <f t="shared" si="147"/>
        <v>0</v>
      </c>
      <c r="DC130" s="26">
        <f t="shared" si="148"/>
        <v>0</v>
      </c>
      <c r="DD130" s="26">
        <f t="shared" si="148"/>
        <v>0</v>
      </c>
      <c r="DE130" s="26">
        <f t="shared" si="148"/>
        <v>0</v>
      </c>
      <c r="DF130" s="26">
        <f t="shared" si="148"/>
        <v>0</v>
      </c>
      <c r="DG130" s="26">
        <f t="shared" si="148"/>
        <v>0</v>
      </c>
      <c r="DH130" s="26">
        <f t="shared" si="148"/>
        <v>0</v>
      </c>
      <c r="DI130" s="26">
        <f t="shared" si="148"/>
        <v>0</v>
      </c>
      <c r="DJ130" s="26">
        <f t="shared" si="148"/>
        <v>0</v>
      </c>
      <c r="DK130" s="26">
        <f t="shared" si="148"/>
        <v>0</v>
      </c>
      <c r="DL130" s="26">
        <f t="shared" si="148"/>
        <v>0</v>
      </c>
      <c r="DM130" s="26">
        <f t="shared" si="148"/>
        <v>0</v>
      </c>
      <c r="DN130" s="26">
        <f t="shared" si="148"/>
        <v>0</v>
      </c>
      <c r="DO130" s="26">
        <f t="shared" si="148"/>
        <v>0</v>
      </c>
      <c r="DP130" s="26">
        <f t="shared" si="148"/>
        <v>10000000</v>
      </c>
      <c r="DQ130" s="26">
        <f t="shared" si="148"/>
        <v>0</v>
      </c>
      <c r="DR130" s="26">
        <f t="shared" si="148"/>
        <v>0</v>
      </c>
      <c r="DS130" s="26">
        <f t="shared" si="149"/>
        <v>0</v>
      </c>
      <c r="DT130" s="26"/>
      <c r="DU130" s="26">
        <f t="shared" si="150"/>
        <v>0</v>
      </c>
      <c r="DW130" s="31">
        <f t="shared" si="108"/>
        <v>160000000</v>
      </c>
      <c r="DX130" s="31">
        <f t="shared" si="134"/>
        <v>160000000</v>
      </c>
      <c r="DY130" s="31">
        <f t="shared" si="99"/>
        <v>160000000</v>
      </c>
    </row>
    <row r="131" spans="1:131" ht="18.600000000000001" customHeight="1" x14ac:dyDescent="0.3">
      <c r="A131" s="162"/>
      <c r="B131" s="170"/>
      <c r="C131" s="51" t="s">
        <v>370</v>
      </c>
      <c r="D131" s="24" t="s">
        <v>371</v>
      </c>
      <c r="E131" s="92">
        <v>510</v>
      </c>
      <c r="F131" s="25" t="s">
        <v>365</v>
      </c>
      <c r="G131" s="26">
        <f t="shared" si="74"/>
        <v>14000000</v>
      </c>
      <c r="H131" s="26"/>
      <c r="I131" s="26">
        <v>7000000</v>
      </c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>
        <v>7000000</v>
      </c>
      <c r="Y131" s="26"/>
      <c r="Z131" s="26"/>
      <c r="AA131" s="26"/>
      <c r="AB131" s="26"/>
      <c r="AC131" s="26"/>
      <c r="AD131" s="27">
        <f t="shared" si="132"/>
        <v>0</v>
      </c>
      <c r="AE131" s="26">
        <f t="shared" si="140"/>
        <v>0</v>
      </c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7">
        <f t="shared" si="109"/>
        <v>1</v>
      </c>
      <c r="BC131" s="26">
        <f t="shared" si="141"/>
        <v>14000000</v>
      </c>
      <c r="BD131" s="26">
        <f t="shared" si="142"/>
        <v>0</v>
      </c>
      <c r="BE131" s="26">
        <f t="shared" si="142"/>
        <v>7000000</v>
      </c>
      <c r="BF131" s="26">
        <f t="shared" si="142"/>
        <v>0</v>
      </c>
      <c r="BG131" s="26">
        <f t="shared" si="143"/>
        <v>0</v>
      </c>
      <c r="BH131" s="26">
        <f t="shared" si="143"/>
        <v>0</v>
      </c>
      <c r="BI131" s="26">
        <f t="shared" si="143"/>
        <v>0</v>
      </c>
      <c r="BJ131" s="26">
        <f t="shared" si="143"/>
        <v>0</v>
      </c>
      <c r="BK131" s="26">
        <f t="shared" si="143"/>
        <v>0</v>
      </c>
      <c r="BL131" s="26">
        <f t="shared" si="143"/>
        <v>0</v>
      </c>
      <c r="BM131" s="26">
        <f t="shared" si="143"/>
        <v>0</v>
      </c>
      <c r="BN131" s="26">
        <f t="shared" si="143"/>
        <v>0</v>
      </c>
      <c r="BO131" s="26">
        <f t="shared" si="143"/>
        <v>0</v>
      </c>
      <c r="BP131" s="26">
        <f t="shared" si="143"/>
        <v>0</v>
      </c>
      <c r="BQ131" s="26">
        <f t="shared" si="143"/>
        <v>0</v>
      </c>
      <c r="BR131" s="26">
        <f t="shared" si="143"/>
        <v>0</v>
      </c>
      <c r="BS131" s="26">
        <f t="shared" si="143"/>
        <v>0</v>
      </c>
      <c r="BT131" s="26">
        <f t="shared" si="143"/>
        <v>7000000</v>
      </c>
      <c r="BU131" s="26">
        <f t="shared" si="143"/>
        <v>0</v>
      </c>
      <c r="BV131" s="26">
        <f t="shared" si="143"/>
        <v>0</v>
      </c>
      <c r="BW131" s="26">
        <f t="shared" si="144"/>
        <v>0</v>
      </c>
      <c r="BX131" s="26"/>
      <c r="BY131" s="26">
        <f t="shared" si="145"/>
        <v>0</v>
      </c>
      <c r="BZ131" s="27">
        <f t="shared" si="128"/>
        <v>0</v>
      </c>
      <c r="CA131" s="26">
        <f t="shared" si="146"/>
        <v>0</v>
      </c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7">
        <f t="shared" si="94"/>
        <v>1</v>
      </c>
      <c r="CY131" s="26">
        <f t="shared" si="133"/>
        <v>14000000</v>
      </c>
      <c r="CZ131" s="26">
        <f t="shared" si="147"/>
        <v>0</v>
      </c>
      <c r="DA131" s="26">
        <f t="shared" si="147"/>
        <v>7000000</v>
      </c>
      <c r="DB131" s="26">
        <f t="shared" si="147"/>
        <v>0</v>
      </c>
      <c r="DC131" s="26">
        <f t="shared" si="148"/>
        <v>0</v>
      </c>
      <c r="DD131" s="26">
        <f t="shared" si="148"/>
        <v>0</v>
      </c>
      <c r="DE131" s="26">
        <f t="shared" si="148"/>
        <v>0</v>
      </c>
      <c r="DF131" s="26">
        <f t="shared" si="148"/>
        <v>0</v>
      </c>
      <c r="DG131" s="26">
        <f t="shared" si="148"/>
        <v>0</v>
      </c>
      <c r="DH131" s="26">
        <f t="shared" si="148"/>
        <v>0</v>
      </c>
      <c r="DI131" s="26">
        <f t="shared" si="148"/>
        <v>0</v>
      </c>
      <c r="DJ131" s="26">
        <f t="shared" si="148"/>
        <v>0</v>
      </c>
      <c r="DK131" s="26">
        <f t="shared" si="148"/>
        <v>0</v>
      </c>
      <c r="DL131" s="26">
        <f t="shared" si="148"/>
        <v>0</v>
      </c>
      <c r="DM131" s="26">
        <f t="shared" si="148"/>
        <v>0</v>
      </c>
      <c r="DN131" s="26">
        <f t="shared" si="148"/>
        <v>0</v>
      </c>
      <c r="DO131" s="26">
        <f t="shared" si="148"/>
        <v>0</v>
      </c>
      <c r="DP131" s="26">
        <f t="shared" si="148"/>
        <v>7000000</v>
      </c>
      <c r="DQ131" s="26">
        <f t="shared" si="148"/>
        <v>0</v>
      </c>
      <c r="DR131" s="26">
        <f t="shared" si="148"/>
        <v>0</v>
      </c>
      <c r="DS131" s="26">
        <f t="shared" si="149"/>
        <v>0</v>
      </c>
      <c r="DT131" s="26"/>
      <c r="DU131" s="26">
        <f t="shared" si="150"/>
        <v>0</v>
      </c>
      <c r="DW131" s="31">
        <f t="shared" si="108"/>
        <v>14000000</v>
      </c>
      <c r="DX131" s="31">
        <f t="shared" si="134"/>
        <v>14000000</v>
      </c>
      <c r="DY131" s="31">
        <f t="shared" si="99"/>
        <v>14000000</v>
      </c>
    </row>
    <row r="132" spans="1:131" ht="75.75" customHeight="1" x14ac:dyDescent="0.3">
      <c r="A132" s="162"/>
      <c r="B132" s="170"/>
      <c r="C132" s="51" t="s">
        <v>372</v>
      </c>
      <c r="D132" s="33" t="s">
        <v>373</v>
      </c>
      <c r="E132" s="92">
        <v>510</v>
      </c>
      <c r="F132" s="25" t="s">
        <v>374</v>
      </c>
      <c r="G132" s="26">
        <f t="shared" si="74"/>
        <v>0</v>
      </c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7" t="e">
        <f t="shared" si="132"/>
        <v>#DIV/0!</v>
      </c>
      <c r="AE132" s="26">
        <f t="shared" si="140"/>
        <v>0</v>
      </c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7" t="e">
        <f t="shared" si="109"/>
        <v>#DIV/0!</v>
      </c>
      <c r="BC132" s="26">
        <f t="shared" si="141"/>
        <v>0</v>
      </c>
      <c r="BD132" s="26">
        <f t="shared" si="142"/>
        <v>0</v>
      </c>
      <c r="BE132" s="26">
        <f t="shared" si="142"/>
        <v>0</v>
      </c>
      <c r="BF132" s="26">
        <f t="shared" si="142"/>
        <v>0</v>
      </c>
      <c r="BG132" s="26">
        <f t="shared" si="143"/>
        <v>0</v>
      </c>
      <c r="BH132" s="26">
        <f t="shared" si="143"/>
        <v>0</v>
      </c>
      <c r="BI132" s="26">
        <f t="shared" si="143"/>
        <v>0</v>
      </c>
      <c r="BJ132" s="26">
        <f t="shared" si="143"/>
        <v>0</v>
      </c>
      <c r="BK132" s="26">
        <f t="shared" si="143"/>
        <v>0</v>
      </c>
      <c r="BL132" s="26">
        <f t="shared" si="143"/>
        <v>0</v>
      </c>
      <c r="BM132" s="26">
        <f t="shared" si="143"/>
        <v>0</v>
      </c>
      <c r="BN132" s="26">
        <f t="shared" si="143"/>
        <v>0</v>
      </c>
      <c r="BO132" s="26">
        <f t="shared" si="143"/>
        <v>0</v>
      </c>
      <c r="BP132" s="26">
        <f t="shared" si="143"/>
        <v>0</v>
      </c>
      <c r="BQ132" s="26">
        <f t="shared" si="143"/>
        <v>0</v>
      </c>
      <c r="BR132" s="26">
        <f t="shared" si="143"/>
        <v>0</v>
      </c>
      <c r="BS132" s="26">
        <f t="shared" si="143"/>
        <v>0</v>
      </c>
      <c r="BT132" s="26">
        <f t="shared" si="143"/>
        <v>0</v>
      </c>
      <c r="BU132" s="26">
        <f t="shared" si="143"/>
        <v>0</v>
      </c>
      <c r="BV132" s="26">
        <f t="shared" si="143"/>
        <v>0</v>
      </c>
      <c r="BW132" s="26">
        <f t="shared" si="144"/>
        <v>0</v>
      </c>
      <c r="BX132" s="26"/>
      <c r="BY132" s="26">
        <f t="shared" si="145"/>
        <v>0</v>
      </c>
      <c r="BZ132" s="27" t="e">
        <f t="shared" si="128"/>
        <v>#DIV/0!</v>
      </c>
      <c r="CA132" s="26">
        <f t="shared" si="146"/>
        <v>0</v>
      </c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7" t="e">
        <f t="shared" si="94"/>
        <v>#DIV/0!</v>
      </c>
      <c r="CY132" s="26">
        <f t="shared" si="133"/>
        <v>0</v>
      </c>
      <c r="CZ132" s="26">
        <f t="shared" si="147"/>
        <v>0</v>
      </c>
      <c r="DA132" s="26">
        <f t="shared" si="147"/>
        <v>0</v>
      </c>
      <c r="DB132" s="26">
        <f t="shared" si="147"/>
        <v>0</v>
      </c>
      <c r="DC132" s="26">
        <f t="shared" si="148"/>
        <v>0</v>
      </c>
      <c r="DD132" s="26">
        <f t="shared" si="148"/>
        <v>0</v>
      </c>
      <c r="DE132" s="26">
        <f t="shared" si="148"/>
        <v>0</v>
      </c>
      <c r="DF132" s="26">
        <f t="shared" si="148"/>
        <v>0</v>
      </c>
      <c r="DG132" s="26">
        <f t="shared" si="148"/>
        <v>0</v>
      </c>
      <c r="DH132" s="26">
        <f t="shared" si="148"/>
        <v>0</v>
      </c>
      <c r="DI132" s="26">
        <f t="shared" si="148"/>
        <v>0</v>
      </c>
      <c r="DJ132" s="26">
        <f t="shared" si="148"/>
        <v>0</v>
      </c>
      <c r="DK132" s="26">
        <f t="shared" si="148"/>
        <v>0</v>
      </c>
      <c r="DL132" s="26">
        <f t="shared" si="148"/>
        <v>0</v>
      </c>
      <c r="DM132" s="26">
        <f t="shared" si="148"/>
        <v>0</v>
      </c>
      <c r="DN132" s="26">
        <f t="shared" si="148"/>
        <v>0</v>
      </c>
      <c r="DO132" s="26">
        <f t="shared" si="148"/>
        <v>0</v>
      </c>
      <c r="DP132" s="26">
        <f t="shared" si="148"/>
        <v>0</v>
      </c>
      <c r="DQ132" s="26">
        <f t="shared" si="148"/>
        <v>0</v>
      </c>
      <c r="DR132" s="26">
        <f t="shared" si="148"/>
        <v>0</v>
      </c>
      <c r="DS132" s="26">
        <f t="shared" si="149"/>
        <v>0</v>
      </c>
      <c r="DT132" s="26"/>
      <c r="DU132" s="26">
        <f t="shared" si="150"/>
        <v>0</v>
      </c>
      <c r="DW132" s="31">
        <f t="shared" si="108"/>
        <v>0</v>
      </c>
      <c r="DX132" s="31">
        <f t="shared" si="134"/>
        <v>0</v>
      </c>
      <c r="DY132" s="31">
        <f t="shared" si="99"/>
        <v>0</v>
      </c>
    </row>
    <row r="133" spans="1:131" ht="82.5" customHeight="1" x14ac:dyDescent="0.3">
      <c r="A133" s="162"/>
      <c r="B133" s="170"/>
      <c r="C133" s="51" t="s">
        <v>375</v>
      </c>
      <c r="D133" s="33" t="s">
        <v>376</v>
      </c>
      <c r="E133" s="92">
        <v>510</v>
      </c>
      <c r="F133" s="25" t="s">
        <v>374</v>
      </c>
      <c r="G133" s="26">
        <f t="shared" si="74"/>
        <v>4000000</v>
      </c>
      <c r="H133" s="26"/>
      <c r="I133" s="26">
        <v>4000000</v>
      </c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7">
        <f t="shared" si="132"/>
        <v>0</v>
      </c>
      <c r="AE133" s="26">
        <f t="shared" si="140"/>
        <v>0</v>
      </c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7">
        <f t="shared" si="109"/>
        <v>1</v>
      </c>
      <c r="BC133" s="26">
        <f t="shared" si="141"/>
        <v>4000000</v>
      </c>
      <c r="BD133" s="26">
        <f t="shared" si="142"/>
        <v>0</v>
      </c>
      <c r="BE133" s="26">
        <f t="shared" si="142"/>
        <v>4000000</v>
      </c>
      <c r="BF133" s="26">
        <f t="shared" si="142"/>
        <v>0</v>
      </c>
      <c r="BG133" s="26">
        <f t="shared" si="143"/>
        <v>0</v>
      </c>
      <c r="BH133" s="26">
        <f t="shared" si="143"/>
        <v>0</v>
      </c>
      <c r="BI133" s="26">
        <f t="shared" si="143"/>
        <v>0</v>
      </c>
      <c r="BJ133" s="26">
        <f t="shared" si="143"/>
        <v>0</v>
      </c>
      <c r="BK133" s="26">
        <f t="shared" si="143"/>
        <v>0</v>
      </c>
      <c r="BL133" s="26">
        <f t="shared" si="143"/>
        <v>0</v>
      </c>
      <c r="BM133" s="26">
        <f t="shared" si="143"/>
        <v>0</v>
      </c>
      <c r="BN133" s="26">
        <f t="shared" si="143"/>
        <v>0</v>
      </c>
      <c r="BO133" s="26">
        <f t="shared" si="143"/>
        <v>0</v>
      </c>
      <c r="BP133" s="26">
        <f t="shared" si="143"/>
        <v>0</v>
      </c>
      <c r="BQ133" s="26">
        <f t="shared" si="143"/>
        <v>0</v>
      </c>
      <c r="BR133" s="26">
        <f t="shared" si="143"/>
        <v>0</v>
      </c>
      <c r="BS133" s="26">
        <f t="shared" si="143"/>
        <v>0</v>
      </c>
      <c r="BT133" s="26">
        <f t="shared" si="143"/>
        <v>0</v>
      </c>
      <c r="BU133" s="26">
        <f t="shared" si="143"/>
        <v>0</v>
      </c>
      <c r="BV133" s="26">
        <f t="shared" si="143"/>
        <v>0</v>
      </c>
      <c r="BW133" s="26">
        <f t="shared" si="144"/>
        <v>0</v>
      </c>
      <c r="BX133" s="26"/>
      <c r="BY133" s="26">
        <f t="shared" si="145"/>
        <v>0</v>
      </c>
      <c r="BZ133" s="27">
        <f t="shared" si="128"/>
        <v>0</v>
      </c>
      <c r="CA133" s="26">
        <f t="shared" si="146"/>
        <v>0</v>
      </c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7">
        <f t="shared" si="94"/>
        <v>1</v>
      </c>
      <c r="CY133" s="26">
        <f t="shared" si="133"/>
        <v>4000000</v>
      </c>
      <c r="CZ133" s="26">
        <f t="shared" si="147"/>
        <v>0</v>
      </c>
      <c r="DA133" s="26">
        <f t="shared" si="147"/>
        <v>4000000</v>
      </c>
      <c r="DB133" s="26">
        <f t="shared" si="147"/>
        <v>0</v>
      </c>
      <c r="DC133" s="26">
        <f t="shared" si="148"/>
        <v>0</v>
      </c>
      <c r="DD133" s="26">
        <f t="shared" si="148"/>
        <v>0</v>
      </c>
      <c r="DE133" s="26">
        <f t="shared" si="148"/>
        <v>0</v>
      </c>
      <c r="DF133" s="26">
        <f t="shared" si="148"/>
        <v>0</v>
      </c>
      <c r="DG133" s="26">
        <f t="shared" si="148"/>
        <v>0</v>
      </c>
      <c r="DH133" s="26">
        <f t="shared" si="148"/>
        <v>0</v>
      </c>
      <c r="DI133" s="26">
        <f t="shared" si="148"/>
        <v>0</v>
      </c>
      <c r="DJ133" s="26">
        <f t="shared" si="148"/>
        <v>0</v>
      </c>
      <c r="DK133" s="26">
        <f t="shared" si="148"/>
        <v>0</v>
      </c>
      <c r="DL133" s="26">
        <f t="shared" si="148"/>
        <v>0</v>
      </c>
      <c r="DM133" s="26">
        <f t="shared" si="148"/>
        <v>0</v>
      </c>
      <c r="DN133" s="26">
        <f t="shared" si="148"/>
        <v>0</v>
      </c>
      <c r="DO133" s="26">
        <f t="shared" si="148"/>
        <v>0</v>
      </c>
      <c r="DP133" s="26">
        <f t="shared" si="148"/>
        <v>0</v>
      </c>
      <c r="DQ133" s="26">
        <f t="shared" si="148"/>
        <v>0</v>
      </c>
      <c r="DR133" s="26">
        <f t="shared" si="148"/>
        <v>0</v>
      </c>
      <c r="DS133" s="26">
        <f t="shared" si="149"/>
        <v>0</v>
      </c>
      <c r="DT133" s="26"/>
      <c r="DU133" s="26">
        <f t="shared" si="150"/>
        <v>0</v>
      </c>
      <c r="DW133" s="31">
        <f t="shared" si="108"/>
        <v>4000000</v>
      </c>
      <c r="DX133" s="31">
        <f t="shared" si="134"/>
        <v>4000000</v>
      </c>
      <c r="DY133" s="31">
        <f t="shared" si="99"/>
        <v>4000000</v>
      </c>
    </row>
    <row r="134" spans="1:131" ht="29.25" customHeight="1" x14ac:dyDescent="0.3">
      <c r="A134" s="162"/>
      <c r="B134" s="171"/>
      <c r="C134" s="51" t="s">
        <v>377</v>
      </c>
      <c r="D134" s="33" t="s">
        <v>378</v>
      </c>
      <c r="E134" s="92">
        <v>510</v>
      </c>
      <c r="F134" s="25" t="s">
        <v>297</v>
      </c>
      <c r="G134" s="26">
        <f t="shared" si="74"/>
        <v>100000000</v>
      </c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>
        <v>100000000</v>
      </c>
      <c r="Y134" s="26"/>
      <c r="Z134" s="26"/>
      <c r="AA134" s="26"/>
      <c r="AB134" s="26"/>
      <c r="AC134" s="26"/>
      <c r="AD134" s="27">
        <f t="shared" si="132"/>
        <v>0.158</v>
      </c>
      <c r="AE134" s="26">
        <f t="shared" si="140"/>
        <v>15800000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>
        <f>+'[2]MAYO 2019'!$Z$2014</f>
        <v>15800000</v>
      </c>
      <c r="AW134" s="26"/>
      <c r="AX134" s="26"/>
      <c r="AY134" s="26"/>
      <c r="AZ134" s="26"/>
      <c r="BA134" s="26"/>
      <c r="BB134" s="27">
        <f t="shared" si="109"/>
        <v>0.84199999999999997</v>
      </c>
      <c r="BC134" s="26">
        <f t="shared" si="141"/>
        <v>84200000</v>
      </c>
      <c r="BD134" s="26">
        <f t="shared" si="142"/>
        <v>0</v>
      </c>
      <c r="BE134" s="26">
        <f t="shared" si="142"/>
        <v>0</v>
      </c>
      <c r="BF134" s="26">
        <f t="shared" si="142"/>
        <v>0</v>
      </c>
      <c r="BG134" s="26">
        <f t="shared" si="143"/>
        <v>0</v>
      </c>
      <c r="BH134" s="26">
        <f t="shared" si="143"/>
        <v>0</v>
      </c>
      <c r="BI134" s="26">
        <f t="shared" si="143"/>
        <v>0</v>
      </c>
      <c r="BJ134" s="26">
        <f t="shared" si="143"/>
        <v>0</v>
      </c>
      <c r="BK134" s="26">
        <f t="shared" si="143"/>
        <v>0</v>
      </c>
      <c r="BL134" s="26">
        <f t="shared" si="143"/>
        <v>0</v>
      </c>
      <c r="BM134" s="26">
        <f t="shared" si="143"/>
        <v>0</v>
      </c>
      <c r="BN134" s="26">
        <f t="shared" si="143"/>
        <v>0</v>
      </c>
      <c r="BO134" s="26">
        <f t="shared" si="143"/>
        <v>0</v>
      </c>
      <c r="BP134" s="26">
        <f t="shared" si="143"/>
        <v>0</v>
      </c>
      <c r="BQ134" s="26">
        <f t="shared" si="143"/>
        <v>0</v>
      </c>
      <c r="BR134" s="26">
        <f t="shared" si="143"/>
        <v>0</v>
      </c>
      <c r="BS134" s="26">
        <f t="shared" si="143"/>
        <v>0</v>
      </c>
      <c r="BT134" s="26">
        <f t="shared" si="143"/>
        <v>84200000</v>
      </c>
      <c r="BU134" s="26">
        <f t="shared" si="143"/>
        <v>0</v>
      </c>
      <c r="BV134" s="26">
        <f t="shared" ref="BV134:BV136" si="151">Z134-AX134</f>
        <v>0</v>
      </c>
      <c r="BW134" s="26">
        <f t="shared" si="144"/>
        <v>0</v>
      </c>
      <c r="BX134" s="26"/>
      <c r="BY134" s="26">
        <f t="shared" si="145"/>
        <v>0</v>
      </c>
      <c r="BZ134" s="27"/>
      <c r="CA134" s="26">
        <f t="shared" si="146"/>
        <v>10000000</v>
      </c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>
        <f>+'[2]MAYO 2019'!$H$2012</f>
        <v>10000000</v>
      </c>
      <c r="CS134" s="26"/>
      <c r="CT134" s="26"/>
      <c r="CU134" s="26"/>
      <c r="CV134" s="26"/>
      <c r="CW134" s="26"/>
      <c r="CX134" s="27">
        <f t="shared" si="94"/>
        <v>1</v>
      </c>
      <c r="CY134" s="26">
        <f t="shared" si="133"/>
        <v>90000000</v>
      </c>
      <c r="CZ134" s="26">
        <f t="shared" si="147"/>
        <v>0</v>
      </c>
      <c r="DA134" s="26">
        <f t="shared" si="147"/>
        <v>0</v>
      </c>
      <c r="DB134" s="26">
        <f t="shared" si="147"/>
        <v>0</v>
      </c>
      <c r="DC134" s="26">
        <f t="shared" si="148"/>
        <v>0</v>
      </c>
      <c r="DD134" s="26">
        <f t="shared" si="148"/>
        <v>0</v>
      </c>
      <c r="DE134" s="26">
        <f t="shared" si="148"/>
        <v>0</v>
      </c>
      <c r="DF134" s="26">
        <f t="shared" si="148"/>
        <v>0</v>
      </c>
      <c r="DG134" s="26">
        <f t="shared" si="148"/>
        <v>0</v>
      </c>
      <c r="DH134" s="26">
        <f t="shared" si="148"/>
        <v>0</v>
      </c>
      <c r="DI134" s="26">
        <f t="shared" si="148"/>
        <v>0</v>
      </c>
      <c r="DJ134" s="26">
        <f t="shared" si="148"/>
        <v>0</v>
      </c>
      <c r="DK134" s="26">
        <f t="shared" si="148"/>
        <v>0</v>
      </c>
      <c r="DL134" s="26">
        <f t="shared" si="148"/>
        <v>0</v>
      </c>
      <c r="DM134" s="26">
        <f t="shared" si="148"/>
        <v>0</v>
      </c>
      <c r="DN134" s="26">
        <f t="shared" si="148"/>
        <v>0</v>
      </c>
      <c r="DO134" s="26">
        <f t="shared" si="148"/>
        <v>0</v>
      </c>
      <c r="DP134" s="26">
        <f t="shared" si="148"/>
        <v>90000000</v>
      </c>
      <c r="DQ134" s="26">
        <f t="shared" si="148"/>
        <v>0</v>
      </c>
      <c r="DR134" s="26">
        <f t="shared" ref="DR134:DR136" si="152">Z134-CT134</f>
        <v>0</v>
      </c>
      <c r="DS134" s="26">
        <f t="shared" si="149"/>
        <v>0</v>
      </c>
      <c r="DT134" s="26"/>
      <c r="DU134" s="26">
        <f t="shared" si="150"/>
        <v>0</v>
      </c>
      <c r="DW134" s="31">
        <f t="shared" si="108"/>
        <v>100000000</v>
      </c>
      <c r="DX134" s="31">
        <f t="shared" si="134"/>
        <v>100000000</v>
      </c>
      <c r="DY134" s="31">
        <f t="shared" si="99"/>
        <v>100000000</v>
      </c>
    </row>
    <row r="135" spans="1:131" ht="43.8" customHeight="1" x14ac:dyDescent="0.3">
      <c r="A135" s="162"/>
      <c r="B135" s="172" t="s">
        <v>379</v>
      </c>
      <c r="C135" s="51" t="s">
        <v>380</v>
      </c>
      <c r="D135" s="33" t="s">
        <v>381</v>
      </c>
      <c r="E135" s="92">
        <v>310</v>
      </c>
      <c r="F135" s="25" t="s">
        <v>382</v>
      </c>
      <c r="G135" s="26">
        <f t="shared" ref="G135:G136" si="153">SUM(H135:AC135)</f>
        <v>128000000</v>
      </c>
      <c r="H135" s="26"/>
      <c r="I135" s="26">
        <f>150000000-35000000</f>
        <v>115000000</v>
      </c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>
        <f>13000000</f>
        <v>13000000</v>
      </c>
      <c r="AD135" s="27">
        <f>+AE135/G135</f>
        <v>0.921875</v>
      </c>
      <c r="AE135" s="26">
        <f t="shared" ref="AE135" si="154">SUM(AF135:BA135)</f>
        <v>118000000</v>
      </c>
      <c r="AF135" s="26"/>
      <c r="AG135" s="26">
        <f>+'[4]MARZO 2019'!$K$225</f>
        <v>115000000</v>
      </c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>
        <f>+'[2]MAYO 2019'!$AF$363</f>
        <v>3000000</v>
      </c>
      <c r="BB135" s="27">
        <f t="shared" si="109"/>
        <v>7.8125E-2</v>
      </c>
      <c r="BC135" s="26">
        <f t="shared" si="141"/>
        <v>10000000</v>
      </c>
      <c r="BD135" s="26">
        <f t="shared" si="142"/>
        <v>0</v>
      </c>
      <c r="BE135" s="26">
        <f t="shared" si="142"/>
        <v>0</v>
      </c>
      <c r="BF135" s="26">
        <f t="shared" si="142"/>
        <v>0</v>
      </c>
      <c r="BG135" s="26">
        <f t="shared" si="142"/>
        <v>0</v>
      </c>
      <c r="BH135" s="26">
        <f t="shared" si="142"/>
        <v>0</v>
      </c>
      <c r="BI135" s="26">
        <f t="shared" si="142"/>
        <v>0</v>
      </c>
      <c r="BJ135" s="26">
        <f t="shared" si="142"/>
        <v>0</v>
      </c>
      <c r="BK135" s="26">
        <f t="shared" si="142"/>
        <v>0</v>
      </c>
      <c r="BL135" s="26">
        <f t="shared" si="142"/>
        <v>0</v>
      </c>
      <c r="BM135" s="26">
        <f t="shared" si="142"/>
        <v>0</v>
      </c>
      <c r="BN135" s="26">
        <f t="shared" si="142"/>
        <v>0</v>
      </c>
      <c r="BO135" s="26">
        <f t="shared" si="142"/>
        <v>0</v>
      </c>
      <c r="BP135" s="26">
        <f t="shared" si="142"/>
        <v>0</v>
      </c>
      <c r="BQ135" s="26">
        <f t="shared" si="142"/>
        <v>0</v>
      </c>
      <c r="BR135" s="26">
        <f t="shared" si="142"/>
        <v>0</v>
      </c>
      <c r="BS135" s="26">
        <f t="shared" si="142"/>
        <v>0</v>
      </c>
      <c r="BT135" s="26">
        <f t="shared" ref="BT135:BU136" si="155">X135-AV135</f>
        <v>0</v>
      </c>
      <c r="BU135" s="26">
        <f t="shared" si="155"/>
        <v>0</v>
      </c>
      <c r="BV135" s="26">
        <f t="shared" si="151"/>
        <v>0</v>
      </c>
      <c r="BW135" s="26">
        <f t="shared" si="144"/>
        <v>0</v>
      </c>
      <c r="BX135" s="26"/>
      <c r="BY135" s="26">
        <f t="shared" si="145"/>
        <v>10000000</v>
      </c>
      <c r="BZ135" s="27">
        <f>+CA135/G135</f>
        <v>0.68004271093750002</v>
      </c>
      <c r="CA135" s="26">
        <f t="shared" si="146"/>
        <v>87045467</v>
      </c>
      <c r="CB135" s="26"/>
      <c r="CC135" s="26">
        <f>+'[2]MAYO 2019'!$H$361</f>
        <v>87045467</v>
      </c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7">
        <f t="shared" si="94"/>
        <v>0.31995728906249998</v>
      </c>
      <c r="CY135" s="26">
        <f t="shared" si="133"/>
        <v>40954533</v>
      </c>
      <c r="CZ135" s="26">
        <f t="shared" si="147"/>
        <v>0</v>
      </c>
      <c r="DA135" s="26">
        <f t="shared" si="147"/>
        <v>27954533</v>
      </c>
      <c r="DB135" s="26">
        <f t="shared" si="147"/>
        <v>0</v>
      </c>
      <c r="DC135" s="26">
        <f t="shared" si="147"/>
        <v>0</v>
      </c>
      <c r="DD135" s="26">
        <f t="shared" si="147"/>
        <v>0</v>
      </c>
      <c r="DE135" s="26">
        <f t="shared" si="147"/>
        <v>0</v>
      </c>
      <c r="DF135" s="26">
        <f t="shared" si="147"/>
        <v>0</v>
      </c>
      <c r="DG135" s="26">
        <f t="shared" si="147"/>
        <v>0</v>
      </c>
      <c r="DH135" s="26">
        <f t="shared" si="147"/>
        <v>0</v>
      </c>
      <c r="DI135" s="26">
        <f t="shared" si="147"/>
        <v>0</v>
      </c>
      <c r="DJ135" s="26">
        <f t="shared" si="147"/>
        <v>0</v>
      </c>
      <c r="DK135" s="26">
        <f t="shared" si="147"/>
        <v>0</v>
      </c>
      <c r="DL135" s="26">
        <f t="shared" si="147"/>
        <v>0</v>
      </c>
      <c r="DM135" s="26">
        <f t="shared" si="147"/>
        <v>0</v>
      </c>
      <c r="DN135" s="26">
        <f t="shared" si="147"/>
        <v>0</v>
      </c>
      <c r="DO135" s="26">
        <f t="shared" si="147"/>
        <v>0</v>
      </c>
      <c r="DP135" s="26">
        <f t="shared" ref="DP135:DQ136" si="156">X135-CR135</f>
        <v>0</v>
      </c>
      <c r="DQ135" s="26">
        <f t="shared" si="156"/>
        <v>0</v>
      </c>
      <c r="DR135" s="26">
        <f t="shared" si="152"/>
        <v>0</v>
      </c>
      <c r="DS135" s="26">
        <f t="shared" si="149"/>
        <v>0</v>
      </c>
      <c r="DT135" s="26"/>
      <c r="DU135" s="26">
        <f t="shared" si="150"/>
        <v>13000000</v>
      </c>
      <c r="DW135" s="31">
        <f>+G135</f>
        <v>128000000</v>
      </c>
      <c r="DX135" s="31">
        <f t="shared" si="134"/>
        <v>128000000</v>
      </c>
      <c r="DY135" s="31">
        <f t="shared" si="99"/>
        <v>128000000</v>
      </c>
    </row>
    <row r="136" spans="1:131" ht="24.6" customHeight="1" x14ac:dyDescent="0.3">
      <c r="A136" s="168"/>
      <c r="B136" s="173"/>
      <c r="C136" s="51" t="s">
        <v>383</v>
      </c>
      <c r="D136" s="33" t="s">
        <v>384</v>
      </c>
      <c r="E136" s="92">
        <v>310</v>
      </c>
      <c r="F136" s="25" t="s">
        <v>297</v>
      </c>
      <c r="G136" s="26">
        <f t="shared" si="153"/>
        <v>35000000</v>
      </c>
      <c r="H136" s="26"/>
      <c r="I136" s="26">
        <f>35000000</f>
        <v>35000000</v>
      </c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7">
        <f>+AE136/G136</f>
        <v>0.6</v>
      </c>
      <c r="AE136" s="26">
        <f t="shared" si="140"/>
        <v>21000000</v>
      </c>
      <c r="AF136" s="26"/>
      <c r="AG136" s="26">
        <f>+'[3]FEBRERO 2019'!$K$200</f>
        <v>21000000</v>
      </c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7">
        <f t="shared" si="109"/>
        <v>0.4</v>
      </c>
      <c r="BC136" s="26">
        <f t="shared" si="141"/>
        <v>14000000</v>
      </c>
      <c r="BD136" s="26">
        <f t="shared" si="142"/>
        <v>0</v>
      </c>
      <c r="BE136" s="26">
        <f t="shared" si="142"/>
        <v>14000000</v>
      </c>
      <c r="BF136" s="26">
        <f t="shared" si="142"/>
        <v>0</v>
      </c>
      <c r="BG136" s="26">
        <f t="shared" si="142"/>
        <v>0</v>
      </c>
      <c r="BH136" s="26">
        <f t="shared" si="142"/>
        <v>0</v>
      </c>
      <c r="BI136" s="26">
        <f t="shared" si="142"/>
        <v>0</v>
      </c>
      <c r="BJ136" s="26">
        <f t="shared" si="142"/>
        <v>0</v>
      </c>
      <c r="BK136" s="26">
        <f t="shared" si="142"/>
        <v>0</v>
      </c>
      <c r="BL136" s="26">
        <f t="shared" si="142"/>
        <v>0</v>
      </c>
      <c r="BM136" s="26">
        <f t="shared" si="142"/>
        <v>0</v>
      </c>
      <c r="BN136" s="26">
        <f t="shared" si="142"/>
        <v>0</v>
      </c>
      <c r="BO136" s="26">
        <f t="shared" si="142"/>
        <v>0</v>
      </c>
      <c r="BP136" s="26">
        <f t="shared" si="142"/>
        <v>0</v>
      </c>
      <c r="BQ136" s="26">
        <f t="shared" si="142"/>
        <v>0</v>
      </c>
      <c r="BR136" s="26">
        <f t="shared" si="142"/>
        <v>0</v>
      </c>
      <c r="BS136" s="26">
        <f t="shared" si="142"/>
        <v>0</v>
      </c>
      <c r="BT136" s="26">
        <f t="shared" si="155"/>
        <v>0</v>
      </c>
      <c r="BU136" s="26">
        <f t="shared" si="155"/>
        <v>0</v>
      </c>
      <c r="BV136" s="26">
        <f t="shared" si="151"/>
        <v>0</v>
      </c>
      <c r="BW136" s="26">
        <f t="shared" si="144"/>
        <v>0</v>
      </c>
      <c r="BX136" s="26"/>
      <c r="BY136" s="26"/>
      <c r="BZ136" s="27">
        <f>+CA136/G136</f>
        <v>0.6</v>
      </c>
      <c r="CA136" s="26">
        <f t="shared" si="146"/>
        <v>21000000</v>
      </c>
      <c r="CB136" s="26"/>
      <c r="CC136" s="26">
        <f>+'[2]MAYO 2019'!$H$438</f>
        <v>21000000</v>
      </c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7">
        <f t="shared" si="94"/>
        <v>0.4</v>
      </c>
      <c r="CY136" s="26">
        <f t="shared" si="133"/>
        <v>14000000</v>
      </c>
      <c r="CZ136" s="26">
        <f t="shared" si="147"/>
        <v>0</v>
      </c>
      <c r="DA136" s="26">
        <f t="shared" si="147"/>
        <v>14000000</v>
      </c>
      <c r="DB136" s="26">
        <f t="shared" si="147"/>
        <v>0</v>
      </c>
      <c r="DC136" s="26">
        <f t="shared" si="147"/>
        <v>0</v>
      </c>
      <c r="DD136" s="26">
        <f t="shared" si="147"/>
        <v>0</v>
      </c>
      <c r="DE136" s="26">
        <f t="shared" si="147"/>
        <v>0</v>
      </c>
      <c r="DF136" s="26">
        <f t="shared" si="147"/>
        <v>0</v>
      </c>
      <c r="DG136" s="26">
        <f t="shared" si="147"/>
        <v>0</v>
      </c>
      <c r="DH136" s="26">
        <f t="shared" si="147"/>
        <v>0</v>
      </c>
      <c r="DI136" s="26">
        <f t="shared" si="147"/>
        <v>0</v>
      </c>
      <c r="DJ136" s="26">
        <f t="shared" si="147"/>
        <v>0</v>
      </c>
      <c r="DK136" s="26">
        <f t="shared" si="147"/>
        <v>0</v>
      </c>
      <c r="DL136" s="26">
        <f t="shared" si="147"/>
        <v>0</v>
      </c>
      <c r="DM136" s="26">
        <f t="shared" si="147"/>
        <v>0</v>
      </c>
      <c r="DN136" s="26">
        <f t="shared" si="147"/>
        <v>0</v>
      </c>
      <c r="DO136" s="26">
        <f t="shared" si="147"/>
        <v>0</v>
      </c>
      <c r="DP136" s="26">
        <f t="shared" si="156"/>
        <v>0</v>
      </c>
      <c r="DQ136" s="26">
        <f t="shared" si="156"/>
        <v>0</v>
      </c>
      <c r="DR136" s="26">
        <f t="shared" si="152"/>
        <v>0</v>
      </c>
      <c r="DS136" s="26">
        <f t="shared" si="149"/>
        <v>0</v>
      </c>
      <c r="DT136" s="26"/>
      <c r="DU136" s="26"/>
      <c r="DW136" s="31">
        <f>+G136</f>
        <v>35000000</v>
      </c>
      <c r="DX136" s="31">
        <f t="shared" si="134"/>
        <v>35000000</v>
      </c>
      <c r="DY136" s="31">
        <f t="shared" si="99"/>
        <v>35000000</v>
      </c>
    </row>
    <row r="137" spans="1:131" s="46" customFormat="1" ht="20.25" customHeight="1" thickBot="1" x14ac:dyDescent="0.35">
      <c r="A137" s="99"/>
      <c r="B137" s="147" t="s">
        <v>385</v>
      </c>
      <c r="C137" s="148"/>
      <c r="D137" s="149"/>
      <c r="E137" s="100"/>
      <c r="F137" s="101"/>
      <c r="G137" s="60">
        <f t="shared" ref="G137:AC137" si="157">SUM(G119:G136)</f>
        <v>20336127299</v>
      </c>
      <c r="H137" s="60">
        <f t="shared" si="157"/>
        <v>0</v>
      </c>
      <c r="I137" s="60">
        <f t="shared" si="157"/>
        <v>812610598</v>
      </c>
      <c r="J137" s="60">
        <f t="shared" si="157"/>
        <v>0</v>
      </c>
      <c r="K137" s="60">
        <f t="shared" si="157"/>
        <v>12000000000</v>
      </c>
      <c r="L137" s="60">
        <f t="shared" si="157"/>
        <v>0</v>
      </c>
      <c r="M137" s="60">
        <f t="shared" si="157"/>
        <v>0</v>
      </c>
      <c r="N137" s="60">
        <f t="shared" si="157"/>
        <v>1879799356</v>
      </c>
      <c r="O137" s="60">
        <f t="shared" si="157"/>
        <v>875630318</v>
      </c>
      <c r="P137" s="60">
        <f t="shared" si="157"/>
        <v>883723421</v>
      </c>
      <c r="Q137" s="60">
        <f t="shared" si="157"/>
        <v>692156723</v>
      </c>
      <c r="R137" s="60">
        <f t="shared" si="157"/>
        <v>0</v>
      </c>
      <c r="S137" s="60">
        <f t="shared" si="157"/>
        <v>121047242</v>
      </c>
      <c r="T137" s="60">
        <f t="shared" si="157"/>
        <v>65905320</v>
      </c>
      <c r="U137" s="60">
        <f t="shared" si="157"/>
        <v>227290061</v>
      </c>
      <c r="V137" s="60">
        <f t="shared" si="157"/>
        <v>70000000</v>
      </c>
      <c r="W137" s="60">
        <f t="shared" si="157"/>
        <v>347806613</v>
      </c>
      <c r="X137" s="60">
        <f t="shared" si="157"/>
        <v>1544837929</v>
      </c>
      <c r="Y137" s="60">
        <f t="shared" si="157"/>
        <v>0</v>
      </c>
      <c r="Z137" s="60">
        <f t="shared" si="157"/>
        <v>0</v>
      </c>
      <c r="AA137" s="60">
        <f t="shared" si="157"/>
        <v>0</v>
      </c>
      <c r="AB137" s="60">
        <f t="shared" si="157"/>
        <v>364870888</v>
      </c>
      <c r="AC137" s="60">
        <f t="shared" si="157"/>
        <v>450448830</v>
      </c>
      <c r="AD137" s="44">
        <f>+AE137/G137</f>
        <v>0.1656191500220211</v>
      </c>
      <c r="AE137" s="60">
        <f t="shared" ref="AE137:BA137" si="158">SUM(AE119:AE136)</f>
        <v>3368052118</v>
      </c>
      <c r="AF137" s="60">
        <f t="shared" si="158"/>
        <v>0</v>
      </c>
      <c r="AG137" s="60">
        <f t="shared" si="158"/>
        <v>782610598</v>
      </c>
      <c r="AH137" s="60">
        <f t="shared" si="158"/>
        <v>0</v>
      </c>
      <c r="AI137" s="60">
        <f t="shared" si="158"/>
        <v>0</v>
      </c>
      <c r="AJ137" s="60">
        <f t="shared" si="158"/>
        <v>0</v>
      </c>
      <c r="AK137" s="60">
        <f t="shared" si="158"/>
        <v>0</v>
      </c>
      <c r="AL137" s="60">
        <f t="shared" si="158"/>
        <v>469183078</v>
      </c>
      <c r="AM137" s="60">
        <f t="shared" si="158"/>
        <v>187239416</v>
      </c>
      <c r="AN137" s="60">
        <f t="shared" si="158"/>
        <v>237571122</v>
      </c>
      <c r="AO137" s="60">
        <f t="shared" si="158"/>
        <v>126658157</v>
      </c>
      <c r="AP137" s="60">
        <f t="shared" si="158"/>
        <v>0</v>
      </c>
      <c r="AQ137" s="60">
        <f t="shared" si="158"/>
        <v>0</v>
      </c>
      <c r="AR137" s="60">
        <f t="shared" si="158"/>
        <v>3567404</v>
      </c>
      <c r="AS137" s="60">
        <f t="shared" si="158"/>
        <v>23000000</v>
      </c>
      <c r="AT137" s="60">
        <f t="shared" si="158"/>
        <v>70000000</v>
      </c>
      <c r="AU137" s="60">
        <f t="shared" si="158"/>
        <v>107108308</v>
      </c>
      <c r="AV137" s="60">
        <f t="shared" si="158"/>
        <v>1180457751</v>
      </c>
      <c r="AW137" s="60">
        <f t="shared" si="158"/>
        <v>0</v>
      </c>
      <c r="AX137" s="60">
        <f t="shared" si="158"/>
        <v>0</v>
      </c>
      <c r="AY137" s="60">
        <f t="shared" si="158"/>
        <v>0</v>
      </c>
      <c r="AZ137" s="60">
        <f t="shared" si="158"/>
        <v>45956284</v>
      </c>
      <c r="BA137" s="60">
        <f t="shared" si="158"/>
        <v>134700000</v>
      </c>
      <c r="BB137" s="44">
        <f t="shared" si="109"/>
        <v>0.8343808499779789</v>
      </c>
      <c r="BC137" s="60">
        <f t="shared" ref="BC137:BY137" si="159">SUM(BC119:BC136)</f>
        <v>16968075181</v>
      </c>
      <c r="BD137" s="60">
        <f t="shared" si="159"/>
        <v>0</v>
      </c>
      <c r="BE137" s="60">
        <f t="shared" si="159"/>
        <v>30000000</v>
      </c>
      <c r="BF137" s="60">
        <f t="shared" si="159"/>
        <v>0</v>
      </c>
      <c r="BG137" s="60">
        <f t="shared" si="159"/>
        <v>12000000000</v>
      </c>
      <c r="BH137" s="60">
        <f t="shared" si="159"/>
        <v>0</v>
      </c>
      <c r="BI137" s="60">
        <f t="shared" si="159"/>
        <v>0</v>
      </c>
      <c r="BJ137" s="60">
        <f t="shared" si="159"/>
        <v>1410616278</v>
      </c>
      <c r="BK137" s="60">
        <f t="shared" si="159"/>
        <v>688390902</v>
      </c>
      <c r="BL137" s="60">
        <f t="shared" si="159"/>
        <v>646152299</v>
      </c>
      <c r="BM137" s="60">
        <f t="shared" si="159"/>
        <v>565498566</v>
      </c>
      <c r="BN137" s="60">
        <f t="shared" si="159"/>
        <v>0</v>
      </c>
      <c r="BO137" s="60">
        <f t="shared" si="159"/>
        <v>121047242</v>
      </c>
      <c r="BP137" s="60">
        <f t="shared" si="159"/>
        <v>62337916</v>
      </c>
      <c r="BQ137" s="60">
        <f t="shared" si="159"/>
        <v>204290061</v>
      </c>
      <c r="BR137" s="60">
        <f t="shared" si="159"/>
        <v>0</v>
      </c>
      <c r="BS137" s="60">
        <f t="shared" si="159"/>
        <v>240698305</v>
      </c>
      <c r="BT137" s="60">
        <f t="shared" si="159"/>
        <v>364380178</v>
      </c>
      <c r="BU137" s="60">
        <f t="shared" si="159"/>
        <v>0</v>
      </c>
      <c r="BV137" s="60">
        <f t="shared" si="159"/>
        <v>0</v>
      </c>
      <c r="BW137" s="60">
        <f t="shared" si="159"/>
        <v>0</v>
      </c>
      <c r="BX137" s="60">
        <f t="shared" si="159"/>
        <v>318914604</v>
      </c>
      <c r="BY137" s="60">
        <f t="shared" si="159"/>
        <v>315748830</v>
      </c>
      <c r="BZ137" s="44">
        <f>+CA137/G137</f>
        <v>0.11173949383724302</v>
      </c>
      <c r="CA137" s="60">
        <f t="shared" ref="CA137:CW137" si="160">SUM(CA119:CA136)</f>
        <v>2272348571</v>
      </c>
      <c r="CB137" s="60">
        <f t="shared" si="160"/>
        <v>0</v>
      </c>
      <c r="CC137" s="60">
        <f t="shared" si="160"/>
        <v>560088399</v>
      </c>
      <c r="CD137" s="60">
        <f t="shared" si="160"/>
        <v>0</v>
      </c>
      <c r="CE137" s="60">
        <f t="shared" si="160"/>
        <v>0</v>
      </c>
      <c r="CF137" s="60">
        <f t="shared" si="160"/>
        <v>0</v>
      </c>
      <c r="CG137" s="60">
        <f t="shared" si="160"/>
        <v>0</v>
      </c>
      <c r="CH137" s="60">
        <f t="shared" si="160"/>
        <v>268775245</v>
      </c>
      <c r="CI137" s="60">
        <f t="shared" si="160"/>
        <v>159906384</v>
      </c>
      <c r="CJ137" s="60">
        <f t="shared" si="160"/>
        <v>212021492</v>
      </c>
      <c r="CK137" s="60">
        <f t="shared" si="160"/>
        <v>126041677</v>
      </c>
      <c r="CL137" s="60">
        <f t="shared" si="160"/>
        <v>0</v>
      </c>
      <c r="CM137" s="60">
        <f t="shared" si="160"/>
        <v>0</v>
      </c>
      <c r="CN137" s="60">
        <f t="shared" si="160"/>
        <v>3567404</v>
      </c>
      <c r="CO137" s="60">
        <f t="shared" si="160"/>
        <v>0</v>
      </c>
      <c r="CP137" s="60">
        <f t="shared" si="160"/>
        <v>0</v>
      </c>
      <c r="CQ137" s="60">
        <f t="shared" si="160"/>
        <v>105298433</v>
      </c>
      <c r="CR137" s="60">
        <f t="shared" si="160"/>
        <v>785303397</v>
      </c>
      <c r="CS137" s="60">
        <f t="shared" si="160"/>
        <v>0</v>
      </c>
      <c r="CT137" s="60">
        <f t="shared" si="160"/>
        <v>0</v>
      </c>
      <c r="CU137" s="60">
        <f t="shared" si="160"/>
        <v>0</v>
      </c>
      <c r="CV137" s="60">
        <f t="shared" si="160"/>
        <v>45956280</v>
      </c>
      <c r="CW137" s="60">
        <f t="shared" si="160"/>
        <v>5389860</v>
      </c>
      <c r="CX137" s="44">
        <f t="shared" si="94"/>
        <v>0.88826050616275698</v>
      </c>
      <c r="CY137" s="60">
        <f t="shared" ref="CY137:DU137" si="161">SUM(CY119:CY136)</f>
        <v>18063778728</v>
      </c>
      <c r="CZ137" s="60">
        <f t="shared" si="161"/>
        <v>0</v>
      </c>
      <c r="DA137" s="60">
        <f t="shared" si="161"/>
        <v>252522199</v>
      </c>
      <c r="DB137" s="60">
        <f t="shared" si="161"/>
        <v>0</v>
      </c>
      <c r="DC137" s="60">
        <f t="shared" si="161"/>
        <v>12000000000</v>
      </c>
      <c r="DD137" s="60">
        <f t="shared" si="161"/>
        <v>0</v>
      </c>
      <c r="DE137" s="60">
        <f t="shared" si="161"/>
        <v>0</v>
      </c>
      <c r="DF137" s="60">
        <f t="shared" si="161"/>
        <v>1611024111</v>
      </c>
      <c r="DG137" s="60">
        <f t="shared" si="161"/>
        <v>715723934</v>
      </c>
      <c r="DH137" s="60">
        <f t="shared" si="161"/>
        <v>671701929</v>
      </c>
      <c r="DI137" s="60">
        <f t="shared" si="161"/>
        <v>566115046</v>
      </c>
      <c r="DJ137" s="60">
        <f t="shared" si="161"/>
        <v>0</v>
      </c>
      <c r="DK137" s="60">
        <f t="shared" si="161"/>
        <v>121047242</v>
      </c>
      <c r="DL137" s="60">
        <f t="shared" si="161"/>
        <v>62337916</v>
      </c>
      <c r="DM137" s="60">
        <f t="shared" si="161"/>
        <v>227290061</v>
      </c>
      <c r="DN137" s="60">
        <f t="shared" si="161"/>
        <v>70000000</v>
      </c>
      <c r="DO137" s="60">
        <f t="shared" si="161"/>
        <v>242508180</v>
      </c>
      <c r="DP137" s="60">
        <f t="shared" si="161"/>
        <v>759534532</v>
      </c>
      <c r="DQ137" s="60">
        <f t="shared" si="161"/>
        <v>0</v>
      </c>
      <c r="DR137" s="60">
        <f t="shared" si="161"/>
        <v>0</v>
      </c>
      <c r="DS137" s="60">
        <f t="shared" si="161"/>
        <v>0</v>
      </c>
      <c r="DT137" s="60">
        <f>SUM(DT119:DT136)</f>
        <v>318914608</v>
      </c>
      <c r="DU137" s="60">
        <f t="shared" si="161"/>
        <v>445058970</v>
      </c>
      <c r="DW137" s="31">
        <f>+G137</f>
        <v>20336127299</v>
      </c>
      <c r="DX137" s="31">
        <f t="shared" si="134"/>
        <v>20336127299</v>
      </c>
      <c r="DY137" s="31">
        <f t="shared" si="99"/>
        <v>20336127299</v>
      </c>
      <c r="DZ137" s="47"/>
    </row>
    <row r="138" spans="1:131" ht="5.25" customHeight="1" thickTop="1" x14ac:dyDescent="0.3">
      <c r="C138" s="102"/>
      <c r="D138" s="102"/>
      <c r="E138" s="102"/>
      <c r="F138" s="102"/>
      <c r="G138" s="103"/>
      <c r="H138" s="103"/>
      <c r="I138" s="104"/>
      <c r="J138" s="103"/>
      <c r="K138" s="103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6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106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106"/>
      <c r="CA138" s="107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106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W138" s="31"/>
      <c r="DX138" s="31"/>
      <c r="DY138" s="31"/>
    </row>
    <row r="139" spans="1:131" ht="19.5" customHeight="1" x14ac:dyDescent="0.3">
      <c r="C139" s="150" t="s">
        <v>386</v>
      </c>
      <c r="D139" s="151"/>
      <c r="E139" s="152"/>
      <c r="F139" s="108"/>
      <c r="G139" s="80">
        <f t="shared" ref="G139:AC139" si="162">G37+G78+G102+G118+G137</f>
        <v>39070994038</v>
      </c>
      <c r="H139" s="80">
        <f t="shared" si="162"/>
        <v>344106222</v>
      </c>
      <c r="I139" s="80">
        <f t="shared" si="162"/>
        <v>2969410598</v>
      </c>
      <c r="J139" s="80">
        <f t="shared" si="162"/>
        <v>80644090</v>
      </c>
      <c r="K139" s="80">
        <f t="shared" si="162"/>
        <v>12000000000</v>
      </c>
      <c r="L139" s="80">
        <f t="shared" si="162"/>
        <v>208000000</v>
      </c>
      <c r="M139" s="80">
        <f t="shared" si="162"/>
        <v>244096406</v>
      </c>
      <c r="N139" s="80">
        <f t="shared" si="162"/>
        <v>4398861038</v>
      </c>
      <c r="O139" s="80">
        <f t="shared" si="162"/>
        <v>971590852</v>
      </c>
      <c r="P139" s="80">
        <f t="shared" si="162"/>
        <v>929683955</v>
      </c>
      <c r="Q139" s="80">
        <f t="shared" si="162"/>
        <v>818117257</v>
      </c>
      <c r="R139" s="80">
        <f t="shared" si="162"/>
        <v>797458202</v>
      </c>
      <c r="S139" s="80">
        <f t="shared" si="162"/>
        <v>151047242</v>
      </c>
      <c r="T139" s="80">
        <f t="shared" si="162"/>
        <v>177491556</v>
      </c>
      <c r="U139" s="80">
        <f t="shared" si="162"/>
        <v>247290061</v>
      </c>
      <c r="V139" s="80">
        <f t="shared" si="162"/>
        <v>5673269814</v>
      </c>
      <c r="W139" s="80">
        <f t="shared" si="162"/>
        <v>1161806613</v>
      </c>
      <c r="X139" s="80">
        <f t="shared" si="162"/>
        <v>1736549937</v>
      </c>
      <c r="Y139" s="80">
        <f t="shared" si="162"/>
        <v>687105289</v>
      </c>
      <c r="Z139" s="80">
        <f t="shared" si="162"/>
        <v>1770728185</v>
      </c>
      <c r="AA139" s="80">
        <f>AA37+AA78+AA102+AA118+AA137</f>
        <v>302298830</v>
      </c>
      <c r="AB139" s="80">
        <f>AB37+AB78+AB102+AB118+AB137</f>
        <v>1337681906</v>
      </c>
      <c r="AC139" s="80">
        <f t="shared" si="162"/>
        <v>2063755985</v>
      </c>
      <c r="AD139" s="109">
        <f>+AE139/G139</f>
        <v>0.34476129616510576</v>
      </c>
      <c r="AE139" s="80">
        <f t="shared" ref="AE139:BA139" si="163">AE37+AE78+AE102+AE118+AE137</f>
        <v>13470166547</v>
      </c>
      <c r="AF139" s="80">
        <f t="shared" si="163"/>
        <v>344103222</v>
      </c>
      <c r="AG139" s="72">
        <f t="shared" si="163"/>
        <v>2473125984</v>
      </c>
      <c r="AH139" s="72">
        <f t="shared" si="163"/>
        <v>0</v>
      </c>
      <c r="AI139" s="72">
        <f t="shared" si="163"/>
        <v>0</v>
      </c>
      <c r="AJ139" s="72">
        <f t="shared" si="163"/>
        <v>150000000</v>
      </c>
      <c r="AK139" s="80">
        <f t="shared" si="163"/>
        <v>226918964</v>
      </c>
      <c r="AL139" s="80">
        <f t="shared" si="163"/>
        <v>1798200931</v>
      </c>
      <c r="AM139" s="80">
        <f t="shared" si="163"/>
        <v>187239416</v>
      </c>
      <c r="AN139" s="80">
        <f t="shared" si="163"/>
        <v>237571122</v>
      </c>
      <c r="AO139" s="80">
        <f t="shared" si="163"/>
        <v>127713837</v>
      </c>
      <c r="AP139" s="80">
        <f t="shared" si="163"/>
        <v>153194295</v>
      </c>
      <c r="AQ139" s="80">
        <f t="shared" si="163"/>
        <v>1409058</v>
      </c>
      <c r="AR139" s="80">
        <f t="shared" si="163"/>
        <v>12259020</v>
      </c>
      <c r="AS139" s="80">
        <f t="shared" si="163"/>
        <v>24414058</v>
      </c>
      <c r="AT139" s="80">
        <f t="shared" si="163"/>
        <v>2288814785</v>
      </c>
      <c r="AU139" s="80">
        <f t="shared" si="163"/>
        <v>547137224</v>
      </c>
      <c r="AV139" s="80">
        <f t="shared" si="163"/>
        <v>1208711494</v>
      </c>
      <c r="AW139" s="80">
        <f t="shared" si="163"/>
        <v>521342966</v>
      </c>
      <c r="AX139" s="80">
        <f t="shared" si="163"/>
        <v>1722490685</v>
      </c>
      <c r="AY139" s="80">
        <f t="shared" si="163"/>
        <v>113978820</v>
      </c>
      <c r="AZ139" s="80">
        <f t="shared" si="163"/>
        <v>304570495</v>
      </c>
      <c r="BA139" s="80">
        <f t="shared" si="163"/>
        <v>1026970171</v>
      </c>
      <c r="BB139" s="110">
        <f>1-AD139</f>
        <v>0.65523870383489424</v>
      </c>
      <c r="BC139" s="80">
        <f t="shared" ref="BC139:BY139" si="164">BC37+BC78+BC102+BC118+BC137</f>
        <v>25600827491</v>
      </c>
      <c r="BD139" s="80">
        <f t="shared" si="164"/>
        <v>3000</v>
      </c>
      <c r="BE139" s="72">
        <f t="shared" si="164"/>
        <v>496284614</v>
      </c>
      <c r="BF139" s="72">
        <f t="shared" si="164"/>
        <v>80644090</v>
      </c>
      <c r="BG139" s="72">
        <f t="shared" si="164"/>
        <v>12000000000</v>
      </c>
      <c r="BH139" s="72">
        <f t="shared" si="164"/>
        <v>58000000</v>
      </c>
      <c r="BI139" s="80">
        <f t="shared" si="164"/>
        <v>17177442</v>
      </c>
      <c r="BJ139" s="80">
        <f t="shared" si="164"/>
        <v>2600660107</v>
      </c>
      <c r="BK139" s="80">
        <f t="shared" si="164"/>
        <v>784351436</v>
      </c>
      <c r="BL139" s="80">
        <f t="shared" si="164"/>
        <v>692112833</v>
      </c>
      <c r="BM139" s="80">
        <f t="shared" si="164"/>
        <v>690403420</v>
      </c>
      <c r="BN139" s="80">
        <f t="shared" si="164"/>
        <v>644263907</v>
      </c>
      <c r="BO139" s="80">
        <f t="shared" si="164"/>
        <v>149638184</v>
      </c>
      <c r="BP139" s="80">
        <f t="shared" si="164"/>
        <v>165232536</v>
      </c>
      <c r="BQ139" s="80">
        <f t="shared" si="164"/>
        <v>222876003</v>
      </c>
      <c r="BR139" s="80">
        <f t="shared" si="164"/>
        <v>3384455029</v>
      </c>
      <c r="BS139" s="80">
        <f t="shared" si="164"/>
        <v>614669389</v>
      </c>
      <c r="BT139" s="80">
        <f t="shared" si="164"/>
        <v>527838443</v>
      </c>
      <c r="BU139" s="80">
        <f t="shared" si="164"/>
        <v>165762323</v>
      </c>
      <c r="BV139" s="80">
        <f t="shared" si="164"/>
        <v>48237500</v>
      </c>
      <c r="BW139" s="80">
        <f t="shared" si="164"/>
        <v>188320010</v>
      </c>
      <c r="BX139" s="80">
        <f t="shared" si="164"/>
        <v>1033111411</v>
      </c>
      <c r="BY139" s="80">
        <f t="shared" si="164"/>
        <v>1036785814</v>
      </c>
      <c r="BZ139" s="110">
        <f>+CA139/G139</f>
        <v>0.22372448920799071</v>
      </c>
      <c r="CA139" s="80">
        <f t="shared" ref="CA139:CW139" si="165">CA37+CA78+CA102+CA118+CA137</f>
        <v>8741138184</v>
      </c>
      <c r="CB139" s="80">
        <f t="shared" si="165"/>
        <v>328965376</v>
      </c>
      <c r="CC139" s="80">
        <f t="shared" si="165"/>
        <v>1588136738</v>
      </c>
      <c r="CD139" s="80">
        <f t="shared" si="165"/>
        <v>0</v>
      </c>
      <c r="CE139" s="80">
        <f t="shared" si="165"/>
        <v>0</v>
      </c>
      <c r="CF139" s="80">
        <f t="shared" si="165"/>
        <v>143526671</v>
      </c>
      <c r="CG139" s="80">
        <f t="shared" si="165"/>
        <v>226918964</v>
      </c>
      <c r="CH139" s="80">
        <f t="shared" si="165"/>
        <v>957624304</v>
      </c>
      <c r="CI139" s="80">
        <f t="shared" si="165"/>
        <v>159906384</v>
      </c>
      <c r="CJ139" s="80">
        <f t="shared" si="165"/>
        <v>212021492</v>
      </c>
      <c r="CK139" s="80">
        <f t="shared" si="165"/>
        <v>126521677</v>
      </c>
      <c r="CL139" s="80">
        <f t="shared" si="165"/>
        <v>74422697</v>
      </c>
      <c r="CM139" s="80">
        <f t="shared" si="165"/>
        <v>1409058</v>
      </c>
      <c r="CN139" s="80">
        <f t="shared" si="165"/>
        <v>11809914</v>
      </c>
      <c r="CO139" s="80">
        <f t="shared" si="165"/>
        <v>1414058</v>
      </c>
      <c r="CP139" s="80">
        <f t="shared" si="165"/>
        <v>1217272842</v>
      </c>
      <c r="CQ139" s="80">
        <f t="shared" si="165"/>
        <v>408667596</v>
      </c>
      <c r="CR139" s="80">
        <f t="shared" si="165"/>
        <v>812988318</v>
      </c>
      <c r="CS139" s="80">
        <f t="shared" si="165"/>
        <v>290005631</v>
      </c>
      <c r="CT139" s="80">
        <f t="shared" si="165"/>
        <v>1532540560</v>
      </c>
      <c r="CU139" s="80">
        <f>CU37+CU78+CU102+CU118+CU137</f>
        <v>80077730</v>
      </c>
      <c r="CV139" s="80">
        <f>CV37+CV78+CV102+CV118+CV137</f>
        <v>45956280</v>
      </c>
      <c r="CW139" s="80">
        <f t="shared" si="165"/>
        <v>520951894</v>
      </c>
      <c r="CX139" s="27">
        <f>1-BZ139</f>
        <v>0.77627551079200929</v>
      </c>
      <c r="CY139" s="80">
        <f t="shared" ref="CY139:DU139" si="166">CY37+CY78+CY102+CY118+CY137</f>
        <v>30329855854</v>
      </c>
      <c r="CZ139" s="80">
        <f t="shared" si="166"/>
        <v>15140846</v>
      </c>
      <c r="DA139" s="80">
        <f t="shared" si="166"/>
        <v>1381273860</v>
      </c>
      <c r="DB139" s="80">
        <f t="shared" si="166"/>
        <v>80644090</v>
      </c>
      <c r="DC139" s="80">
        <f t="shared" si="166"/>
        <v>12000000000</v>
      </c>
      <c r="DD139" s="80">
        <f t="shared" si="166"/>
        <v>64473329</v>
      </c>
      <c r="DE139" s="80">
        <f t="shared" si="166"/>
        <v>17177442</v>
      </c>
      <c r="DF139" s="80">
        <f t="shared" si="166"/>
        <v>3441236734</v>
      </c>
      <c r="DG139" s="80">
        <f t="shared" si="166"/>
        <v>811684468</v>
      </c>
      <c r="DH139" s="80">
        <f t="shared" si="166"/>
        <v>717662463</v>
      </c>
      <c r="DI139" s="80">
        <f t="shared" si="166"/>
        <v>691595580</v>
      </c>
      <c r="DJ139" s="80">
        <f t="shared" si="166"/>
        <v>723035505</v>
      </c>
      <c r="DK139" s="80">
        <f t="shared" si="166"/>
        <v>149638184</v>
      </c>
      <c r="DL139" s="80">
        <f t="shared" si="166"/>
        <v>165681642</v>
      </c>
      <c r="DM139" s="80">
        <f t="shared" si="166"/>
        <v>245876003</v>
      </c>
      <c r="DN139" s="80">
        <f t="shared" si="166"/>
        <v>4455996972</v>
      </c>
      <c r="DO139" s="80">
        <f t="shared" si="166"/>
        <v>753139017</v>
      </c>
      <c r="DP139" s="80">
        <f t="shared" si="166"/>
        <v>923561619</v>
      </c>
      <c r="DQ139" s="80">
        <f t="shared" si="166"/>
        <v>397099658</v>
      </c>
      <c r="DR139" s="80">
        <f t="shared" si="166"/>
        <v>238187625</v>
      </c>
      <c r="DS139" s="80">
        <f t="shared" si="166"/>
        <v>222221100</v>
      </c>
      <c r="DT139" s="80">
        <f t="shared" si="166"/>
        <v>1291725626</v>
      </c>
      <c r="DU139" s="80">
        <f t="shared" si="166"/>
        <v>1542804091</v>
      </c>
      <c r="DW139" s="31">
        <f>+G139</f>
        <v>39070994038</v>
      </c>
      <c r="DX139" s="31">
        <f>+AE139+BC139</f>
        <v>39070994038</v>
      </c>
      <c r="DY139" s="34">
        <f>+CA139+CY139</f>
        <v>39070994038</v>
      </c>
      <c r="EA139" s="39"/>
    </row>
    <row r="140" spans="1:131" ht="5.25" customHeight="1" x14ac:dyDescent="0.3">
      <c r="C140" s="111"/>
      <c r="D140" s="111"/>
      <c r="E140" s="112"/>
      <c r="F140" s="112"/>
      <c r="G140" s="113"/>
      <c r="H140" s="113"/>
      <c r="I140" s="114"/>
      <c r="J140" s="113"/>
      <c r="K140" s="113"/>
      <c r="L140" s="115"/>
      <c r="M140" s="115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6"/>
      <c r="AE140" s="117"/>
      <c r="AF140" s="117"/>
      <c r="AG140" s="117"/>
      <c r="AH140" s="117"/>
      <c r="AI140" s="117"/>
      <c r="AJ140" s="117"/>
      <c r="AK140" s="117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  <c r="BB140" s="116"/>
      <c r="BC140" s="117"/>
      <c r="BD140" s="117"/>
      <c r="BE140" s="117"/>
      <c r="BF140" s="117"/>
      <c r="BG140" s="117"/>
      <c r="BH140" s="117"/>
      <c r="BI140" s="118"/>
      <c r="BJ140" s="118"/>
      <c r="BK140" s="118"/>
      <c r="BL140" s="118"/>
      <c r="BM140" s="118"/>
      <c r="BN140" s="118"/>
      <c r="BO140" s="118"/>
      <c r="BP140" s="118"/>
      <c r="BQ140" s="118"/>
      <c r="BR140" s="118"/>
      <c r="BS140" s="118"/>
      <c r="BT140" s="118"/>
      <c r="BU140" s="118"/>
      <c r="BV140" s="118"/>
      <c r="BW140" s="118"/>
      <c r="BX140" s="118"/>
      <c r="BY140" s="118"/>
      <c r="BZ140" s="116"/>
      <c r="CA140" s="119"/>
      <c r="CB140" s="120"/>
      <c r="CC140" s="120"/>
      <c r="CD140" s="120"/>
      <c r="CE140" s="120"/>
      <c r="CF140" s="120"/>
      <c r="CG140" s="115"/>
      <c r="CH140" s="115"/>
      <c r="CI140" s="115"/>
      <c r="CJ140" s="115"/>
      <c r="CK140" s="115"/>
      <c r="CL140" s="115"/>
      <c r="CM140" s="115"/>
      <c r="CN140" s="115"/>
      <c r="CO140" s="115"/>
      <c r="CP140" s="115"/>
      <c r="CQ140" s="115"/>
      <c r="CR140" s="115"/>
      <c r="CS140" s="115"/>
      <c r="CT140" s="115"/>
      <c r="CU140" s="115"/>
      <c r="CV140" s="115"/>
      <c r="CW140" s="115"/>
      <c r="CX140" s="27"/>
      <c r="CY140" s="121"/>
      <c r="CZ140" s="117"/>
      <c r="DA140" s="117"/>
      <c r="DB140" s="117"/>
      <c r="DC140" s="117"/>
      <c r="DD140" s="117"/>
      <c r="DE140" s="118"/>
      <c r="DF140" s="118"/>
      <c r="DG140" s="118"/>
      <c r="DH140" s="118"/>
      <c r="DI140" s="118"/>
      <c r="DJ140" s="118"/>
      <c r="DK140" s="118"/>
      <c r="DL140" s="118"/>
      <c r="DM140" s="118"/>
      <c r="DN140" s="118"/>
      <c r="DO140" s="118"/>
      <c r="DP140" s="118"/>
      <c r="DQ140" s="118"/>
      <c r="DR140" s="118"/>
      <c r="DS140" s="118"/>
      <c r="DT140" s="118"/>
      <c r="DU140" s="118"/>
      <c r="DW140" s="31"/>
      <c r="DX140" s="31"/>
      <c r="DY140" s="31"/>
    </row>
    <row r="141" spans="1:131" ht="16.5" customHeight="1" x14ac:dyDescent="0.3">
      <c r="C141" s="122"/>
      <c r="D141" s="123" t="s">
        <v>387</v>
      </c>
      <c r="E141" s="116">
        <v>111</v>
      </c>
      <c r="F141" s="124"/>
      <c r="G141" s="125">
        <f>SUMIF($E$4:$E$136,"111",$G$4:$G$136)</f>
        <v>15326341410</v>
      </c>
      <c r="H141" s="126">
        <f>SUMIF($E$4:$E$137,"111",$H$4:$H$137)</f>
        <v>0</v>
      </c>
      <c r="I141" s="126">
        <f>SUMIF($E$4:$E$137,"111",$I$4:$I$137)</f>
        <v>0</v>
      </c>
      <c r="J141" s="126">
        <f>SUMIF($E$4:$E$137,"111",$J$4:$J$137)</f>
        <v>0</v>
      </c>
      <c r="K141" s="125">
        <f>SUMIF($E$4:$E$136,"111",$K$4:$K$136)</f>
        <v>12000000000</v>
      </c>
      <c r="L141" s="124">
        <f>SUMIF($E$4:$E$137,"111",$L$4:$L$137)</f>
        <v>0</v>
      </c>
      <c r="M141" s="124">
        <f>SUMIF($E$4:$E$136,"111",$M$4:$M$136)</f>
        <v>0</v>
      </c>
      <c r="N141" s="124">
        <f>SUMIF($E$4:$E$136,"111",$N$4:$N$136)</f>
        <v>577239396</v>
      </c>
      <c r="O141" s="124">
        <f>SUMIF($E$4:$E$136,"111",$O$4:$O$136)</f>
        <v>436000000</v>
      </c>
      <c r="P141" s="124">
        <f>SUMIF($E$4:$E$136,"111",$P$4:$P$136)</f>
        <v>675723421</v>
      </c>
      <c r="Q141" s="124">
        <f>SUMIF($E$4:$E$136,"111",$Q$4:$Q$136)</f>
        <v>570156723</v>
      </c>
      <c r="R141" s="124">
        <f>SUMIF($E$4:$E$136,"111",$R$4:$R$136)</f>
        <v>0</v>
      </c>
      <c r="S141" s="124">
        <f>SUMIF($E$4:$E$136,"111",$S$4:$S$136)</f>
        <v>71047242</v>
      </c>
      <c r="T141" s="124">
        <f>SUMIF($E$4:$E$136,"111",$T$4:$T$136)</f>
        <v>5000000</v>
      </c>
      <c r="U141" s="124">
        <f>SUMIF($E$4:$E$136,"111",$U$4:$U$136)</f>
        <v>182090061</v>
      </c>
      <c r="V141" s="124">
        <f>SUMIF($E$4:$E$136,"111",$V$4:$V$136)</f>
        <v>20000000</v>
      </c>
      <c r="W141" s="124">
        <f>SUMIF($E$4:$E$136,"111",$W$4:$W$136)</f>
        <v>0</v>
      </c>
      <c r="X141" s="124">
        <f>SUMIF($E$4:$E$136,"111",$X$4:$X$136)</f>
        <v>595237929</v>
      </c>
      <c r="Y141" s="124">
        <f>SUMIF($E$4:$E$136,"111",$Y$4:$Y$136)</f>
        <v>0</v>
      </c>
      <c r="Z141" s="124">
        <f>SUMIF($E$4:$E$136,"111",$Z$4:$Z$136)</f>
        <v>0</v>
      </c>
      <c r="AA141" s="124">
        <f t="shared" ref="AA141" si="167">SUMIF($E$4:$E$136,"111",$Z$4:$Z$136)</f>
        <v>0</v>
      </c>
      <c r="AB141" s="124">
        <f>SUMIF($E$4:$E$136,"111",$AB$4:$AB$136)</f>
        <v>123846638</v>
      </c>
      <c r="AC141" s="124">
        <f>SUMIF($E$4:$E$136,"111",$AC$4:$AC$136)</f>
        <v>70000000</v>
      </c>
      <c r="AD141" s="127">
        <f t="shared" ref="AD141:AD148" si="168">+AE141/G141</f>
        <v>7.8593707903052645E-2</v>
      </c>
      <c r="AE141" s="125">
        <f>SUMIF($E$4:$E$136,"111",$AE$4:$AE$136)</f>
        <v>1204554000</v>
      </c>
      <c r="AF141" s="125">
        <f>SUMIF($E$4:$E$136,"111",$AF$4:$AF$136)</f>
        <v>0</v>
      </c>
      <c r="AG141" s="125">
        <f>SUMIF($E$4:$E$136,"111",$AG$4:$AG$136)</f>
        <v>0</v>
      </c>
      <c r="AH141" s="125">
        <f>SUMIF($E$4:$E$136,"111",$AH$4:$AH$136)</f>
        <v>0</v>
      </c>
      <c r="AI141" s="125">
        <f>SUMIF($E$4:$E$136,"111",$AI$4:$AI$136)</f>
        <v>0</v>
      </c>
      <c r="AJ141" s="125">
        <f>SUMIF($E$4:$E$136,"111",$AJ$4:$AJ$136)</f>
        <v>0</v>
      </c>
      <c r="AK141" s="125">
        <f>SUMIF($E$4:$E$136,"111",$AK$4:$AK$136)</f>
        <v>0</v>
      </c>
      <c r="AL141" s="125">
        <f>SUMIF($E$4:$E$136,"111",$AL$4:$AL$136)</f>
        <v>286312809</v>
      </c>
      <c r="AM141" s="125">
        <f>SUMIF($E$4:$E$136,"111",$AM$4:$AM$136)</f>
        <v>133493402</v>
      </c>
      <c r="AN141" s="125">
        <f>SUMIF($E$4:$E$136,"111",$AN$4:$AN$136)</f>
        <v>161993700</v>
      </c>
      <c r="AO141" s="125">
        <f>SUMIF($E$4:$E$136,"111",$AO$4:$AO$136)</f>
        <v>88522500</v>
      </c>
      <c r="AP141" s="125">
        <f>SUMIF($E$4:$E$136,"111",$AP$4:$AP$136)</f>
        <v>0</v>
      </c>
      <c r="AQ141" s="125">
        <f>SUMIF($E$4:$E$136,"111",$AQ$4:$AQ$136)</f>
        <v>0</v>
      </c>
      <c r="AR141" s="125">
        <f>SUMIF($E$4:$E$136,"111",$AR$4:$AR$136)</f>
        <v>3567404</v>
      </c>
      <c r="AS141" s="125">
        <f>SUMIF($E$4:$E$136,"111",$AS$4:$AS$136)</f>
        <v>23000000</v>
      </c>
      <c r="AT141" s="125">
        <f>SUMIF($E$4:$E$136,"111",$AT$4:$AT$136)</f>
        <v>20000000</v>
      </c>
      <c r="AU141" s="125">
        <f>SUMIF($E$4:$E$136,"111",$AU$4:$AU$136)</f>
        <v>0</v>
      </c>
      <c r="AV141" s="125">
        <f>SUMIF($E$4:$E$136,"111",$AV$4:$AV$136)</f>
        <v>480664185</v>
      </c>
      <c r="AW141" s="125">
        <f>SUMIF($E$4:$E$136,"111",$AW$4:$AW$136)</f>
        <v>0</v>
      </c>
      <c r="AX141" s="125">
        <f>SUMIF($E$4:$E$136,"111",$AX$4:$AX$136)</f>
        <v>0</v>
      </c>
      <c r="AY141" s="125">
        <f>SUMIF($E$4:$E$136,"111",$AY$4:$AY$136)</f>
        <v>0</v>
      </c>
      <c r="AZ141" s="125">
        <f>SUMIF($E$4:$E$136,"111",$AZ$4:$AZ$136)</f>
        <v>0</v>
      </c>
      <c r="BA141" s="125">
        <f>SUMIF($E$4:$E$136,"111",$BA$4:$BA$136)</f>
        <v>7000000</v>
      </c>
      <c r="BB141" s="110">
        <f t="shared" ref="BB141:BB148" si="169">1-AD141</f>
        <v>0.92140629209694735</v>
      </c>
      <c r="BC141" s="30">
        <f t="shared" ref="BC141:BC147" si="170">SUM(BD141:BY141)</f>
        <v>14121787410</v>
      </c>
      <c r="BD141" s="128">
        <f>SUMIF($E$4:$E$136,"111",$BD$4:$BD$136)</f>
        <v>0</v>
      </c>
      <c r="BE141" s="128">
        <f>SUMIF($E$4:$E$136,"111",$BE$4:$BE$136)</f>
        <v>0</v>
      </c>
      <c r="BF141" s="128">
        <f>SUMIF($E$4:$E$136,"111",$BF$4:$BF$136)</f>
        <v>0</v>
      </c>
      <c r="BG141" s="128">
        <f>SUMIF($E$4:$E$136,"111",$BG$4:$BG$136)</f>
        <v>12000000000</v>
      </c>
      <c r="BH141" s="128">
        <f>SUMIF($E$4:$E$136,"111",$BH$4:$BH$136)</f>
        <v>0</v>
      </c>
      <c r="BI141" s="128">
        <f>SUMIF($E$4:$E$136,"111",$BI$4:$BI$136)</f>
        <v>0</v>
      </c>
      <c r="BJ141" s="128">
        <f>SUMIF($E$4:$E$136,"111",$BJ$4:$BJ$136)</f>
        <v>290926587</v>
      </c>
      <c r="BK141" s="128">
        <f>SUMIF($E$4:$E$136,"111",$BK$4:$BK$136)</f>
        <v>302506598</v>
      </c>
      <c r="BL141" s="128">
        <f>SUMIF($E$4:$E$136,"111",$BL$4:$BL$136)</f>
        <v>513729721</v>
      </c>
      <c r="BM141" s="128">
        <f>SUMIF($E$4:$E$136,"111",$BM$4:$BM$136)</f>
        <v>481634223</v>
      </c>
      <c r="BN141" s="128">
        <f>SUMIF($E$4:$E$136,"111",$BN$4:$BN$136)</f>
        <v>0</v>
      </c>
      <c r="BO141" s="128">
        <f>SUMIF($E$4:$E$136,"111",$BO$4:$BO$136)</f>
        <v>71047242</v>
      </c>
      <c r="BP141" s="128">
        <f>SUMIF($E$4:$E$136,"111",$BP$4:$BP$136)</f>
        <v>1432596</v>
      </c>
      <c r="BQ141" s="128">
        <f>SUMIF($E$4:$E$136,"111",$BQ$4:$BQ$136)</f>
        <v>159090061</v>
      </c>
      <c r="BR141" s="128">
        <f>SUMIF($E$4:$E$136,"111",$BR$4:$BR$136)</f>
        <v>0</v>
      </c>
      <c r="BS141" s="128">
        <f>SUMIF($E$4:$E$136,"111",$BS$4:$BS$136)</f>
        <v>0</v>
      </c>
      <c r="BT141" s="128">
        <f>SUMIF($E$4:$E$136,"111",$BT$4:$BT$136)</f>
        <v>114573744</v>
      </c>
      <c r="BU141" s="128">
        <f>SUMIF($E$4:$E$136,"111",$BU$4:$BU$136)</f>
        <v>0</v>
      </c>
      <c r="BV141" s="128">
        <f>SUMIF($E$4:$E$136,"111",$BV$4:$BV$136)</f>
        <v>0</v>
      </c>
      <c r="BW141" s="128">
        <f>SUMIF($E$4:$E$136,"111",$BW$4:$BW$136)</f>
        <v>0</v>
      </c>
      <c r="BX141" s="128">
        <f>SUMIF($E$4:$E$136,"111",$BX$4:$BX$136)</f>
        <v>123846638</v>
      </c>
      <c r="BY141" s="129">
        <f>SUMIF($E$4:$E$136,"111",$BY$4:$BY$136)</f>
        <v>63000000</v>
      </c>
      <c r="BZ141" s="130">
        <f t="shared" ref="BZ141:BZ148" si="171">+CA141/G141</f>
        <v>4.3265300586828044E-2</v>
      </c>
      <c r="CA141" s="37">
        <f t="shared" ref="CA141:CA147" si="172">SUM(CB141:CW141)</f>
        <v>663098768</v>
      </c>
      <c r="CB141" s="125">
        <f>SUMIF($E$4:$E$136,"111",$CB$4:$CB$136)</f>
        <v>0</v>
      </c>
      <c r="CC141" s="125">
        <f>SUMIF($E$4:$E$136,"111",$CC$4:$CC$136)</f>
        <v>0</v>
      </c>
      <c r="CD141" s="125">
        <f>SUMIF($E$4:$E$136,"111",$CD$4:$CD$136)</f>
        <v>0</v>
      </c>
      <c r="CE141" s="125">
        <f>SUMIF($E$4:$E$136,"111",$CE$4:$CE$136)</f>
        <v>0</v>
      </c>
      <c r="CF141" s="125">
        <f>SUMIF($E$4:$E$136,"111",$CF$4:$CF$136)</f>
        <v>0</v>
      </c>
      <c r="CG141" s="125">
        <f>SUMIF($E$4:$E$136,"111",$CG$4:$CG$136)</f>
        <v>0</v>
      </c>
      <c r="CH141" s="125">
        <f>SUMIF($E$4:$E$136,"111",$CH$4:$CH$136)</f>
        <v>236475313</v>
      </c>
      <c r="CI141" s="125">
        <f>SUMIF($E$4:$E$136,"111",$CI$4:$CI$136)</f>
        <v>106160370</v>
      </c>
      <c r="CJ141" s="125">
        <f>SUMIF($E$4:$E$136,"111",$CJ$4:$CJ$136)</f>
        <v>136444070</v>
      </c>
      <c r="CK141" s="125">
        <f>SUMIF($E$4:$E$136,"111",$CK$4:$CK$136)</f>
        <v>87906020</v>
      </c>
      <c r="CL141" s="125">
        <f>SUMIF($E$4:$E$136,"111",$CL$4:$CL$136)</f>
        <v>0</v>
      </c>
      <c r="CM141" s="125">
        <f>SUMIF($E$4:$E$136,"111",$CM$4:$CM$136)</f>
        <v>0</v>
      </c>
      <c r="CN141" s="125">
        <f>SUMIF($E$4:$E$136,"111",$CN$4:$CN$136)</f>
        <v>3567404</v>
      </c>
      <c r="CO141" s="125">
        <f>SUMIF($E$4:$E$136,"111",$CO$4:$CO$136)</f>
        <v>0</v>
      </c>
      <c r="CP141" s="125">
        <f>SUMIF($E$4:$E$136,"111",$CP$4:$CP$136)</f>
        <v>0</v>
      </c>
      <c r="CQ141" s="125">
        <f>SUMIF($E$4:$E$136,"111",$CQ$4:$CQ$136)</f>
        <v>0</v>
      </c>
      <c r="CR141" s="125">
        <f>SUMIF($E$4:$E$136,"111",$CR$4:$CR$136)</f>
        <v>92545591</v>
      </c>
      <c r="CS141" s="125">
        <f>SUMIF($E$4:$E$136,"111",$CS$4:$CS$136)</f>
        <v>0</v>
      </c>
      <c r="CT141" s="125">
        <f>SUMIF($E$4:$E$136,"111",$CT$4:$CT$136)</f>
        <v>0</v>
      </c>
      <c r="CU141" s="125">
        <f>SUMIF($E$4:$E$136,"111",$CU$4:$CU$136)</f>
        <v>0</v>
      </c>
      <c r="CV141" s="125">
        <f>SUMIF($E$4:$E$136,"111",$CV$4:$CV$136)</f>
        <v>0</v>
      </c>
      <c r="CW141" s="131">
        <f>SUMIF($E$4:$E$136,"111",$CW$4:$CW$136)</f>
        <v>0</v>
      </c>
      <c r="CX141" s="27">
        <f t="shared" ref="CX141:CX148" si="173">1-BZ141</f>
        <v>0.95673469941317191</v>
      </c>
      <c r="CY141" s="30">
        <f t="shared" ref="CY141:CY147" si="174">SUM(CZ141:DU141)</f>
        <v>14663242642</v>
      </c>
      <c r="CZ141" s="128">
        <f>SUMIF($E$4:$E$136,"111",$CZ$4:$CZ$136)</f>
        <v>0</v>
      </c>
      <c r="DA141" s="128">
        <f>SUMIF($E$4:$E$136,"111",$DA$4:$DA$136)</f>
        <v>0</v>
      </c>
      <c r="DB141" s="128">
        <f>SUMIF($E$4:$E$136,"111",$DB$4:$DB$136)</f>
        <v>0</v>
      </c>
      <c r="DC141" s="128">
        <f>SUMIF($E$4:$E$136,"111",$DC$4:$DC$136)</f>
        <v>12000000000</v>
      </c>
      <c r="DD141" s="128">
        <f>SUMIF($E$4:$E$136,"111",$DD$4:$DD$136)</f>
        <v>0</v>
      </c>
      <c r="DE141" s="128">
        <f>SUMIF($E$4:$E$136,"111",$DE$4:$DE$136)</f>
        <v>0</v>
      </c>
      <c r="DF141" s="128">
        <f>SUMIF($E$4:$E$136,"111",$DF$4:$DF$136)</f>
        <v>340764083</v>
      </c>
      <c r="DG141" s="128">
        <f>SUMIF($E$4:$E$136,"111",$DG$4:$DG$136)</f>
        <v>329839630</v>
      </c>
      <c r="DH141" s="128">
        <f>SUMIF($E$4:$E$136,"111",$DH$4:$DH$136)</f>
        <v>539279351</v>
      </c>
      <c r="DI141" s="128">
        <f>SUMIF($E$4:$E$136,"111",$DI$4:$DI$136)</f>
        <v>482250703</v>
      </c>
      <c r="DJ141" s="132">
        <f>SUMIF($E$4:$E$136,"111",$DJ$4:$DJ$136)</f>
        <v>0</v>
      </c>
      <c r="DK141" s="132">
        <f>SUMIF($E$4:$E$136,"111",$DK$4:$DK$136)</f>
        <v>71047242</v>
      </c>
      <c r="DL141" s="132">
        <f>SUMIF($E$4:$E$136,"111",$DL$4:$DL$136)</f>
        <v>1432596</v>
      </c>
      <c r="DM141" s="132">
        <f>SUMIF($E$4:$E$136,"111",$DM$4:$DM$136)</f>
        <v>182090061</v>
      </c>
      <c r="DN141" s="132">
        <f>SUMIF($E$4:$E$136,"111",$DN$4:$DN$136)</f>
        <v>20000000</v>
      </c>
      <c r="DO141" s="132">
        <f>SUMIF($E$4:$E$136,"111",$DO$4:$DO$136)</f>
        <v>0</v>
      </c>
      <c r="DP141" s="132">
        <f>SUMIF($E$4:$E$136,"111",$DP$4:$DP$136)</f>
        <v>502692338</v>
      </c>
      <c r="DQ141" s="132">
        <f>SUMIF($E$4:$E$136,"111",$DQ$4:$DQ$136)</f>
        <v>0</v>
      </c>
      <c r="DR141" s="132">
        <f>SUMIF($E$4:$E$136,"111",$DR$4:$DR$136)</f>
        <v>0</v>
      </c>
      <c r="DS141" s="132">
        <f>SUMIF($E$4:$E$136,"111",$DS$4:$DS$136)</f>
        <v>0</v>
      </c>
      <c r="DT141" s="132">
        <f>SUMIF($E$4:$E$136,"111",$DT$4:$DT$136)</f>
        <v>123846638</v>
      </c>
      <c r="DU141" s="132">
        <f>SUMIF($E$4:$E$136,"111",$DU$4:$DU$136)</f>
        <v>70000000</v>
      </c>
      <c r="DW141" s="31">
        <f t="shared" ref="DW141:DW147" si="175">+G141</f>
        <v>15326341410</v>
      </c>
      <c r="DX141" s="31">
        <f t="shared" ref="DX141:DX147" si="176">+AE141+BC141</f>
        <v>15326341410</v>
      </c>
      <c r="DY141" s="31">
        <f t="shared" ref="DY141:DY147" si="177">+CA141+CY141</f>
        <v>15326341410</v>
      </c>
      <c r="EA141" s="39"/>
    </row>
    <row r="142" spans="1:131" ht="18" customHeight="1" x14ac:dyDescent="0.3">
      <c r="C142" s="133"/>
      <c r="D142" s="123" t="s">
        <v>388</v>
      </c>
      <c r="E142" s="116">
        <v>211</v>
      </c>
      <c r="F142" s="124"/>
      <c r="G142" s="125">
        <f>SUMIF($E$4:$E$136,"211",$G$4:$G$136)</f>
        <v>5205131751</v>
      </c>
      <c r="H142" s="126">
        <f>SUMIF($E$4:$E$137,"211",$H$4:$H$137)</f>
        <v>0</v>
      </c>
      <c r="I142" s="126">
        <f>SUMIF($E$4:$E$137,"211",$I$4:$I$137)</f>
        <v>263340125</v>
      </c>
      <c r="J142" s="126">
        <f>SUMIF($E$4:$E$137,"211",$J$4:$J$137)</f>
        <v>0</v>
      </c>
      <c r="K142" s="125">
        <f>SUMIF($E$4:$E$136,"211",$K$4:$K$136)</f>
        <v>0</v>
      </c>
      <c r="L142" s="124">
        <f>SUMIF($E$4:$E$136,"211",$L$4:$L$136)</f>
        <v>0</v>
      </c>
      <c r="M142" s="124">
        <f>SUMIF($E$4:$E$136,"211",$M$4:$M$136)</f>
        <v>244096406</v>
      </c>
      <c r="N142" s="124">
        <f>SUMIF($E$4:$E$136,"211",$N$4:$N$136)</f>
        <v>1602559960</v>
      </c>
      <c r="O142" s="124">
        <f>SUMIF($E$4:$E$136,"211",$O$4:$O$136)</f>
        <v>489630318</v>
      </c>
      <c r="P142" s="124">
        <f>SUMIF($E$4:$E$136,"211",$P$4:$P$136)</f>
        <v>208000000</v>
      </c>
      <c r="Q142" s="124">
        <f>SUMIF($E$4:$E$136,"211",$Q$4:$Q$136)</f>
        <v>162000000</v>
      </c>
      <c r="R142" s="124">
        <f>SUMIF($E$4:$E$136,"211",$R$4:$R$136)</f>
        <v>0</v>
      </c>
      <c r="S142" s="124">
        <f>SUMIF($E$4:$E$136,"211",$S$4:$S$136)</f>
        <v>50000000</v>
      </c>
      <c r="T142" s="124">
        <f>SUMIF($E$4:$E$136,"211",$T$4:$T$136)</f>
        <v>112491556</v>
      </c>
      <c r="U142" s="124">
        <f>SUMIF($E$4:$E$136,"211",$U$4:$U$136)</f>
        <v>45200000</v>
      </c>
      <c r="V142" s="124">
        <f>SUMIF($E$4:$E$136,"211",$V$4:$V$136)</f>
        <v>80000000</v>
      </c>
      <c r="W142" s="124">
        <f>SUMIF($E$4:$E$136,"211",$W$4:$W$136)</f>
        <v>347806613</v>
      </c>
      <c r="X142" s="124">
        <f>SUMIF($E$4:$E$136,"211",$X$4:$X$136)</f>
        <v>812600000</v>
      </c>
      <c r="Y142" s="124">
        <f>SUMIF($E$4:$E$136,"211",$Y$4:$Y$136)</f>
        <v>0</v>
      </c>
      <c r="Z142" s="124">
        <f>SUMIF($E$4:$E$136,"211",$Z$4:$Z$136)</f>
        <v>0</v>
      </c>
      <c r="AA142" s="124"/>
      <c r="AB142" s="124">
        <f>SUMIF($E$4:$E$136,"211",$AB$4:$AB$136)</f>
        <v>241024250</v>
      </c>
      <c r="AC142" s="124">
        <f>SUMIF($E$4:$E$136,"211",$AC$4:$AC$136)</f>
        <v>546382523</v>
      </c>
      <c r="AD142" s="127">
        <f t="shared" si="168"/>
        <v>0.42491455467483324</v>
      </c>
      <c r="AE142" s="125">
        <f>SUMIF($E$4:$E$136,"211",$AE$4:$AE$136)</f>
        <v>2211736240</v>
      </c>
      <c r="AF142" s="125">
        <f>SUMIF($E$4:$E$136,"211",$AF$4:$AF$136)</f>
        <v>0</v>
      </c>
      <c r="AG142" s="125">
        <f>SUMIF($E$4:$E$136,"211",$AG$4:$AG$136)</f>
        <v>258340125</v>
      </c>
      <c r="AH142" s="125">
        <f>SUMIF($E$4:$E$136,"211",$AH$4:$AH$136)</f>
        <v>0</v>
      </c>
      <c r="AI142" s="125">
        <f>SUMIF($E$4:$E$136,"211",$AI$4:$AI$136)</f>
        <v>0</v>
      </c>
      <c r="AJ142" s="125">
        <f>SUMIF($E$4:$E$136,"211",$AJ$4:$AJ$136)</f>
        <v>0</v>
      </c>
      <c r="AK142" s="125">
        <f>SUMIF($E$4:$E$136,"211",$AK$4:$AK$136)</f>
        <v>226918964</v>
      </c>
      <c r="AL142" s="125">
        <f>SUMIF($E$4:$E$136,"211",$AL$4:$AL$136)</f>
        <v>482870269</v>
      </c>
      <c r="AM142" s="125">
        <f>SUMIF($E$4:$E$136,"211",$AM$4:$AM$136)</f>
        <v>53746014</v>
      </c>
      <c r="AN142" s="125">
        <f>SUMIF($E$4:$E$136,"211",$AN$4:$AN$136)</f>
        <v>75577422</v>
      </c>
      <c r="AO142" s="125">
        <f>SUMIF($E$4:$E$136,"211",$AO$4:$AO$136)</f>
        <v>38135657</v>
      </c>
      <c r="AP142" s="125">
        <f>SUMIF($E$4:$E$136,"211",$AP$4:$AP$136)</f>
        <v>0</v>
      </c>
      <c r="AQ142" s="125">
        <f>SUMIF($E$4:$E$136,"211",$AQ$4:$AQ$136)</f>
        <v>0</v>
      </c>
      <c r="AR142" s="125">
        <f>SUMIF($E$4:$E$136,"211",$AR$4:$AR$136)</f>
        <v>0</v>
      </c>
      <c r="AS142" s="125">
        <f>SUMIF($E$4:$E$136,"211",$AS$4:$AS$136)</f>
        <v>0</v>
      </c>
      <c r="AT142" s="125">
        <f>SUMIF($E$4:$E$136,"211",$AT$4:$AT$136)</f>
        <v>80000000</v>
      </c>
      <c r="AU142" s="125">
        <f>SUMIF($E$4:$E$136,"211",$AU$4:$AU$136)</f>
        <v>107108308</v>
      </c>
      <c r="AV142" s="125">
        <f>SUMIF($E$4:$E$136,"211",$AV$4:$AV$136)</f>
        <v>683993566</v>
      </c>
      <c r="AW142" s="125">
        <f>SUMIF($E$4:$E$136,"211",$AW$4:$AW$136)</f>
        <v>0</v>
      </c>
      <c r="AX142" s="125">
        <f>SUMIF($E$4:$E$136,"211",$AX$4:$AX$136)</f>
        <v>0</v>
      </c>
      <c r="AY142" s="125">
        <f>SUMIF($E$4:$E$136,"211",$AY$4:$AY$136)</f>
        <v>0</v>
      </c>
      <c r="AZ142" s="125">
        <f>SUMIF($E$4:$E$136,"211",$AZ$4:$AZ$136)</f>
        <v>45956284</v>
      </c>
      <c r="BA142" s="125">
        <f>SUMIF($E$4:$E$136,"211",$BA$4:$BA$136)</f>
        <v>159089631</v>
      </c>
      <c r="BB142" s="110">
        <f t="shared" si="169"/>
        <v>0.57508544532516681</v>
      </c>
      <c r="BC142" s="30">
        <f t="shared" si="170"/>
        <v>2993395511</v>
      </c>
      <c r="BD142" s="128">
        <f>SUMIF($E$4:$E$136,"211",$BD$4:$BD$136)</f>
        <v>0</v>
      </c>
      <c r="BE142" s="128">
        <f>SUMIF($E$4:$E$136,"211",$BE$4:$BE$136)</f>
        <v>5000000</v>
      </c>
      <c r="BF142" s="128">
        <f>SUMIF($E$4:$E$136,"211",$BF$4:$BF$136)</f>
        <v>0</v>
      </c>
      <c r="BG142" s="128">
        <f>SUMIF($E$4:$E$136,"211",$BG$4:$BG$136)</f>
        <v>0</v>
      </c>
      <c r="BH142" s="128">
        <f>SUMIF($E$4:$E$136,"211",$BH$4:$BH$136)</f>
        <v>0</v>
      </c>
      <c r="BI142" s="128">
        <f>SUMIF($E$4:$E$136,"211",$BI$4:$BI$136)</f>
        <v>17177442</v>
      </c>
      <c r="BJ142" s="128">
        <f>SUMIF($E$4:$E$136,"211",$BJ$4:$BJ$136)</f>
        <v>1119689691</v>
      </c>
      <c r="BK142" s="128">
        <f>SUMIF($E$4:$E$136,"211",$BK$4:$BK$136)</f>
        <v>435884304</v>
      </c>
      <c r="BL142" s="128">
        <f>SUMIF($E$4:$E$136,"211",$BL$4:$BL$136)</f>
        <v>132422578</v>
      </c>
      <c r="BM142" s="128">
        <f>SUMIF($E$4:$E$136,"211",$BM$4:$BM$136)</f>
        <v>123864343</v>
      </c>
      <c r="BN142" s="128">
        <f>SUMIF($E$4:$E$136,"211",$BN$4:$BN$136)</f>
        <v>0</v>
      </c>
      <c r="BO142" s="128">
        <f>SUMIF($E$4:$E$136,"211",$BO$4:$BO$136)</f>
        <v>50000000</v>
      </c>
      <c r="BP142" s="128">
        <f>SUMIF($E$4:$E$136,"211",$BP$4:$BP$136)</f>
        <v>112491556</v>
      </c>
      <c r="BQ142" s="128">
        <f>SUMIF($E$4:$E$136,"211",$BQ$4:$BQ$136)</f>
        <v>45200000</v>
      </c>
      <c r="BR142" s="128">
        <f>SUMIF($E$4:$E$136,"211",$BR$4:$BR$136)</f>
        <v>0</v>
      </c>
      <c r="BS142" s="128">
        <f>SUMIF($E$4:$E$136,"211",$BS$4:$BS$136)</f>
        <v>240698305</v>
      </c>
      <c r="BT142" s="128">
        <f>SUMIF($E$4:$E$136,"211",$BT$4:$BT$136)</f>
        <v>128606434</v>
      </c>
      <c r="BU142" s="128">
        <f>SUMIF($E$4:$E$136,"211",$BU$4:$BU$136)</f>
        <v>0</v>
      </c>
      <c r="BV142" s="128">
        <f>SUMIF($E$4:$E$136,"211",$BV$4:$BV$136)</f>
        <v>0</v>
      </c>
      <c r="BW142" s="128">
        <f>SUMIF($E$4:$E$136,"211",$BW$4:$BW$136)</f>
        <v>0</v>
      </c>
      <c r="BX142" s="128">
        <f>SUMIF($E$4:$E$136,"211",$BX$4:$BX$136)</f>
        <v>195067966</v>
      </c>
      <c r="BY142" s="129">
        <f>SUMIF($E$4:$E$136,"211",$BY$4:$BY$136)</f>
        <v>387292892</v>
      </c>
      <c r="BZ142" s="130">
        <f t="shared" si="171"/>
        <v>0.34969584922616109</v>
      </c>
      <c r="CA142" s="37">
        <f t="shared" si="172"/>
        <v>1820212968</v>
      </c>
      <c r="CB142" s="125">
        <f>SUMIF($E$4:$E$136,"211",$CB$4:$CB$136)</f>
        <v>0</v>
      </c>
      <c r="CC142" s="125">
        <f>SUMIF($E$4:$E$136,"211",$CC$4:$CC$136)</f>
        <v>254132600</v>
      </c>
      <c r="CD142" s="125">
        <f>SUMIF($E$4:$E$136,"211",$CD$4:$CD$136)</f>
        <v>0</v>
      </c>
      <c r="CE142" s="125">
        <f>SUMIF($E$4:$E$136,"211",$CE$4:$CE$136)</f>
        <v>0</v>
      </c>
      <c r="CF142" s="125">
        <f>SUMIF($E$4:$E$136,"211",$CF$4:$CF$136)</f>
        <v>0</v>
      </c>
      <c r="CG142" s="125">
        <f>SUMIF($E$4:$E$136,"211",$CG$4:$CG$136)</f>
        <v>226918964</v>
      </c>
      <c r="CH142" s="125">
        <f>SUMIF($E$4:$E$136,"211",$CH$4:$CH$136)</f>
        <v>332299932</v>
      </c>
      <c r="CI142" s="125">
        <f>SUMIF($E$4:$E$136,"211",$CI$4:$CI$136)</f>
        <v>53746014</v>
      </c>
      <c r="CJ142" s="125">
        <f>SUMIF($E$4:$E$136,"211",$CJ$4:$CJ$136)</f>
        <v>75577422</v>
      </c>
      <c r="CK142" s="125">
        <f>SUMIF($E$4:$E$136,"211",$CK$4:$CK$136)</f>
        <v>38135657</v>
      </c>
      <c r="CL142" s="125">
        <f>SUMIF($E$4:$E$136,"211",$CL$4:$CL$136)</f>
        <v>0</v>
      </c>
      <c r="CM142" s="125">
        <f>SUMIF($E$4:$E$136,"211",$CM$4:$CM$136)</f>
        <v>0</v>
      </c>
      <c r="CN142" s="125">
        <f>SUMIF($E$4:$E$136,"211",$CN$4:$CN$136)</f>
        <v>0</v>
      </c>
      <c r="CO142" s="125">
        <f>SUMIF($E$4:$E$136,"211",$CO$4:$CO$136)</f>
        <v>0</v>
      </c>
      <c r="CP142" s="125">
        <f>SUMIF($E$4:$E$136,"211",$CP$4:$CP$136)</f>
        <v>0</v>
      </c>
      <c r="CQ142" s="125">
        <f>SUMIF($E$4:$E$136,"211",$CQ$4:$CQ$136)</f>
        <v>105298433</v>
      </c>
      <c r="CR142" s="125">
        <f>SUMIF($E$4:$E$136,"211",$CR$4:$CR$136)</f>
        <v>682757806</v>
      </c>
      <c r="CS142" s="125">
        <f>SUMIF($E$4:$E$136,"211",$CS$4:$CS$136)</f>
        <v>0</v>
      </c>
      <c r="CT142" s="125">
        <f>SUMIF($E$4:$E$136,"211",$CT$4:$CT$136)</f>
        <v>0</v>
      </c>
      <c r="CU142" s="125">
        <f>SUMIF($E$4:$E$136,"211",$CU$4:$CU$136)</f>
        <v>0</v>
      </c>
      <c r="CV142" s="125">
        <f>SUMIF($E$4:$E$136,"211",$CV$4:$CV$136)</f>
        <v>45956280</v>
      </c>
      <c r="CW142" s="131">
        <f>SUMIF($E$4:$E$136,"211",$CW$4:$CW$136)</f>
        <v>5389860</v>
      </c>
      <c r="CX142" s="27">
        <f t="shared" si="173"/>
        <v>0.65030415077383896</v>
      </c>
      <c r="CY142" s="30">
        <f t="shared" ca="1" si="174"/>
        <v>3384918783</v>
      </c>
      <c r="CZ142" s="128">
        <f ca="1">SUMIF($E$4:$E$137,"211",$CZ$4:$CZ$136)</f>
        <v>0</v>
      </c>
      <c r="DA142" s="128">
        <f>SUMIF($E$4:$E$136,"211",$DA$4:$DA$136)</f>
        <v>9207525</v>
      </c>
      <c r="DB142" s="128">
        <f>SUMIF($E$4:$E$136,"211",$DB$4:$DB$136)</f>
        <v>0</v>
      </c>
      <c r="DC142" s="128">
        <f>SUMIF($E$4:$E$136,"211",$DC$4:$DC$136)</f>
        <v>0</v>
      </c>
      <c r="DD142" s="128">
        <f>SUMIF($E$4:$E$136,"211",$DD$4:$DD$136)</f>
        <v>0</v>
      </c>
      <c r="DE142" s="128">
        <f>SUMIF($E$4:$E$136,"211",$DE$4:$DE$136)</f>
        <v>17177442</v>
      </c>
      <c r="DF142" s="128">
        <f>SUMIF($E$4:$E$136,"211",$DF$4:$DF$136)</f>
        <v>1270260028</v>
      </c>
      <c r="DG142" s="128">
        <f>SUMIF($E$4:$E$136,"211",$DG$4:$DG$136)</f>
        <v>435884304</v>
      </c>
      <c r="DH142" s="128">
        <f>SUMIF($E$4:$E$136,"211",$DH$4:$DH$136)</f>
        <v>132422578</v>
      </c>
      <c r="DI142" s="132">
        <f>SUMIF($E$4:$E$136,"211",$DI$4:$DI$136)</f>
        <v>123864343</v>
      </c>
      <c r="DJ142" s="132">
        <f>SUMIF($E$4:$E$136,"211",$DJ$4:$DJ$136)</f>
        <v>0</v>
      </c>
      <c r="DK142" s="132">
        <f>SUMIF($E$4:$E$136,"211",$DK$4:$DK$136)</f>
        <v>50000000</v>
      </c>
      <c r="DL142" s="132">
        <f>SUMIF($E$4:$E$136,"211",$DL$4:$DL$136)</f>
        <v>112491556</v>
      </c>
      <c r="DM142" s="132">
        <f>SUMIF($E$4:$E$136,"211",$DM$4:$DM$136)</f>
        <v>45200000</v>
      </c>
      <c r="DN142" s="132">
        <f>SUMIF($E$4:$E$136,"211",$DN$4:$DN$136)</f>
        <v>80000000</v>
      </c>
      <c r="DO142" s="132">
        <f>SUMIF($E$4:$E$136,"211",$DO$4:$DO$136)</f>
        <v>242508180</v>
      </c>
      <c r="DP142" s="132">
        <f>SUMIF($E$4:$E$136,"211",$DP$4:$DP$136)</f>
        <v>129842194</v>
      </c>
      <c r="DQ142" s="132">
        <f>SUMIF($E$4:$E$136,"211",$DQ$4:$DQ$136)</f>
        <v>0</v>
      </c>
      <c r="DR142" s="132">
        <f>SUMIF($E$4:$E$136,"211",$DR$4:$DR$136)</f>
        <v>0</v>
      </c>
      <c r="DS142" s="132">
        <f>SUMIF($E$4:$E$136,"211",$DS$4:$DS$136)</f>
        <v>0</v>
      </c>
      <c r="DT142" s="132">
        <f>SUMIF($E$4:$E$136,"211",$DT$4:$DT$136)</f>
        <v>195067970</v>
      </c>
      <c r="DU142" s="132">
        <f>SUMIF($E$4:$E$136,"211",$DU$4:$DU$136)</f>
        <v>540992663</v>
      </c>
      <c r="DW142" s="31">
        <f t="shared" si="175"/>
        <v>5205131751</v>
      </c>
      <c r="DX142" s="31">
        <f t="shared" si="176"/>
        <v>5205131751</v>
      </c>
      <c r="DY142" s="31">
        <f t="shared" ca="1" si="177"/>
        <v>5205131751</v>
      </c>
    </row>
    <row r="143" spans="1:131" ht="18" customHeight="1" x14ac:dyDescent="0.3">
      <c r="C143" s="133"/>
      <c r="D143" s="123" t="s">
        <v>293</v>
      </c>
      <c r="E143" s="134">
        <v>301</v>
      </c>
      <c r="F143" s="124"/>
      <c r="G143" s="125">
        <f>SUMIF($E$4:$E$136,"301",$G$4:$G$136)</f>
        <v>2727269805</v>
      </c>
      <c r="H143" s="126">
        <f>SUMIF($E$4:$E$137,"301",$H$4:$H$137)</f>
        <v>344106222</v>
      </c>
      <c r="I143" s="126">
        <f>SUMIF($E$4:$E$137,"301",$I$4:$I$137)</f>
        <v>180000000</v>
      </c>
      <c r="J143" s="126">
        <f>SUMIF($E$4:$E$137,"301",$J$4:$J$137)</f>
        <v>0</v>
      </c>
      <c r="K143" s="125">
        <f>SUMIF($E$4:$E$136,"301",$K$4:$K$136)</f>
        <v>0</v>
      </c>
      <c r="L143" s="124">
        <f>SUMIF($E$4:$E$136,"301",$L$4:$L$136)</f>
        <v>208000000</v>
      </c>
      <c r="M143" s="124">
        <f>SUMIF($E$4:$E$136,"301",$M$4:$M$136)</f>
        <v>0</v>
      </c>
      <c r="N143" s="124">
        <f>SUMIF($E$4:$E$136,"301",$N$4:$N$136)</f>
        <v>0</v>
      </c>
      <c r="O143" s="124">
        <f>SUMIF($E$4:$E$136,"301",$O$4:$O$136)</f>
        <v>0</v>
      </c>
      <c r="P143" s="124">
        <f>SUMIF($E$4:$E$136,"301",$P$4:$P$136)</f>
        <v>0</v>
      </c>
      <c r="Q143" s="124">
        <f>SUMIF($E$4:$E$136,"301",$Q$4:$Q$136)</f>
        <v>0</v>
      </c>
      <c r="R143" s="124">
        <f>SUMIF($E$4:$E$136,"301",$R$4:$R$136)</f>
        <v>0</v>
      </c>
      <c r="S143" s="124">
        <f>SUMIF($E$4:$E$136,"301",$S$4:$S$136)</f>
        <v>0</v>
      </c>
      <c r="T143" s="124">
        <f>SUMIF($E$4:$E$136,"301",$T$4:$T$136)</f>
        <v>0</v>
      </c>
      <c r="U143" s="124">
        <f>SUMIF($E$4:$E$136,"301",$U$4:$U$136)</f>
        <v>0</v>
      </c>
      <c r="V143" s="124">
        <f>SUMIF($E$4:$E$136,"301",$V$4:$V$136)</f>
        <v>0</v>
      </c>
      <c r="W143" s="124">
        <f>SUMIF($E$4:$E$136,"301",$W$4:$W$136)</f>
        <v>100000000</v>
      </c>
      <c r="X143" s="124">
        <f>SUMIF($E$4:$E$136,"301",$X$4:$X$136)</f>
        <v>32712008</v>
      </c>
      <c r="Y143" s="124">
        <f>SUMIF($E$4:$E$136,"301",$Y$4:$Y$136)</f>
        <v>0</v>
      </c>
      <c r="Z143" s="124">
        <f>SUMIF($E$4:$E$136,"301",$Z$4:$Z$136)</f>
        <v>1770728185</v>
      </c>
      <c r="AA143" s="124"/>
      <c r="AB143" s="124">
        <f>SUMIF($E$4:$E$136,"301",$AB$4:$AB$136)</f>
        <v>0</v>
      </c>
      <c r="AC143" s="124">
        <f>SUMIF($E$4:$E$136,"301",$AC$4:$AC$136)</f>
        <v>91723390</v>
      </c>
      <c r="AD143" s="127">
        <f t="shared" si="168"/>
        <v>0.92288598853900339</v>
      </c>
      <c r="AE143" s="125">
        <f>SUMIF($E$4:$E$136,"301",$AE$4:$AE$136)</f>
        <v>2516959090</v>
      </c>
      <c r="AF143" s="125">
        <f>SUMIF($E$4:$E$136,"301",$AF$4:$AF$136)</f>
        <v>344103222</v>
      </c>
      <c r="AG143" s="125">
        <f>SUMIF($E$4:$E$136,"301",$AG$4:$AG$136)</f>
        <v>180000000</v>
      </c>
      <c r="AH143" s="125">
        <f>SUMIF($E$4:$E$136,"301",$AH$4:$AH$136)</f>
        <v>0</v>
      </c>
      <c r="AI143" s="125">
        <f>SUMIF($E$4:$E$136,"301",$AI$4:$AI$136)</f>
        <v>0</v>
      </c>
      <c r="AJ143" s="125">
        <f>SUMIF($E$4:$E$136,"301",$AJ$4:$AJ$136)</f>
        <v>150000000</v>
      </c>
      <c r="AK143" s="125">
        <f>SUMIF($E$4:$E$136,"301",$AK$4:$AK$136)</f>
        <v>0</v>
      </c>
      <c r="AL143" s="125">
        <f>SUMIF($E$4:$E$136,"301",$AL$4:$AL$136)</f>
        <v>0</v>
      </c>
      <c r="AM143" s="125">
        <f>SUMIF($E$4:$E$136,"301",$AM$4:$AM$136)</f>
        <v>0</v>
      </c>
      <c r="AN143" s="125">
        <f>SUMIF($E$4:$E$136,"301",$AN$4:$AN$136)</f>
        <v>0</v>
      </c>
      <c r="AO143" s="125">
        <f>SUMIF($E$4:$E$136,"301",$AO$4:$AO$136)</f>
        <v>0</v>
      </c>
      <c r="AP143" s="125">
        <f>SUMIF($E$4:$E$136,"301",$AP$4:$AP$136)</f>
        <v>0</v>
      </c>
      <c r="AQ143" s="125">
        <f>SUMIF($E$4:$E$136,"301",$AQ$4:$AQ$136)</f>
        <v>0</v>
      </c>
      <c r="AR143" s="125">
        <f>SUMIF($E$4:$E$136,"301",$AR$4:$AR$136)</f>
        <v>0</v>
      </c>
      <c r="AS143" s="125">
        <f>SUMIF($E$4:$E$136,"301",$AS$4:$AS$136)</f>
        <v>0</v>
      </c>
      <c r="AT143" s="125">
        <f>SUMIF($E$4:$E$136,"301",$AT$4:$AT$136)</f>
        <v>0</v>
      </c>
      <c r="AU143" s="125">
        <f>SUMIF($E$4:$E$136,"301",$AU$4:$AU$136)</f>
        <v>42000000</v>
      </c>
      <c r="AV143" s="125">
        <f>SUMIF($E$4:$E$136,"301",$AV$4:$AV$136)</f>
        <v>0</v>
      </c>
      <c r="AW143" s="125">
        <f>SUMIF($E$4:$E$136,"301",$AW$4:$AW$136)</f>
        <v>0</v>
      </c>
      <c r="AX143" s="125">
        <f>SUMIF($E$4:$E$136,"301",$AX$4:$AX$136)</f>
        <v>1722490685</v>
      </c>
      <c r="AY143" s="125">
        <f>SUMIF($E$4:$E$136,"301",$AY$4:$AY$136)</f>
        <v>0</v>
      </c>
      <c r="AZ143" s="125">
        <f>SUMIF($E$4:$E$136,"301",$AZ$4:$AZ$136)</f>
        <v>0</v>
      </c>
      <c r="BA143" s="125">
        <f>SUMIF($E$4:$E$136,"301",$BA$4:$BA$136)</f>
        <v>78365183</v>
      </c>
      <c r="BB143" s="110">
        <f t="shared" si="169"/>
        <v>7.7114011460996612E-2</v>
      </c>
      <c r="BC143" s="30">
        <f t="shared" si="170"/>
        <v>210310715</v>
      </c>
      <c r="BD143" s="128">
        <f>SUMIF($E$4:$E$136,"301",$BD$4:$BD$136)</f>
        <v>3000</v>
      </c>
      <c r="BE143" s="128">
        <f>SUMIF($E$4:$E$136,"301",$BE$4:$BE$136)</f>
        <v>0</v>
      </c>
      <c r="BF143" s="128">
        <f>SUMIF($E$4:$E$136,"301",$BF$4:$BF$136)</f>
        <v>0</v>
      </c>
      <c r="BG143" s="128">
        <f>SUMIF($E$4:$E$136,"301",$BG$4:$BG$136)</f>
        <v>0</v>
      </c>
      <c r="BH143" s="128">
        <f>SUMIF($E$4:$E$136,"301",$BH$4:$BH$136)</f>
        <v>58000000</v>
      </c>
      <c r="BI143" s="128">
        <f>SUMIF($E$4:$E$136,"301",$BI$4:$BI$136)</f>
        <v>0</v>
      </c>
      <c r="BJ143" s="128">
        <f>SUMIF($E$4:$E$136,"301",$BJ$4:$BJ$136)</f>
        <v>0</v>
      </c>
      <c r="BK143" s="128">
        <f>SUMIF($E$4:$E$136,"301",$BK$4:$BK$136)</f>
        <v>0</v>
      </c>
      <c r="BL143" s="128">
        <f>SUMIF($E$4:$E$136,"301",$BL$4:$BL$136)</f>
        <v>0</v>
      </c>
      <c r="BM143" s="128">
        <f>SUMIF($E$4:$E$136,"301",$BM$4:$BM$136)</f>
        <v>0</v>
      </c>
      <c r="BN143" s="128">
        <f>SUMIF($E$4:$E$136,"301",$BN$4:$BN$136)</f>
        <v>0</v>
      </c>
      <c r="BO143" s="128">
        <f>SUMIF($E$4:$E$136,"301",$BO$4:$BO$136)</f>
        <v>0</v>
      </c>
      <c r="BP143" s="128">
        <f>SUMIF($E$4:$E$136,"301",$BP$4:$BP$136)</f>
        <v>0</v>
      </c>
      <c r="BQ143" s="128">
        <f>SUMIF($E$4:$E$136,"301",$BQ$4:$BQ$136)</f>
        <v>0</v>
      </c>
      <c r="BR143" s="128">
        <f>SUMIF($E$4:$E$136,"301",$BR$4:$BR$136)</f>
        <v>0</v>
      </c>
      <c r="BS143" s="128">
        <f>SUMIF($E$4:$E$136,"301",$BS$4:$BS$136)</f>
        <v>58000000</v>
      </c>
      <c r="BT143" s="128">
        <f>SUMIF($E$4:$E$136,"301",$BT$4:$BT$136)</f>
        <v>32712008</v>
      </c>
      <c r="BU143" s="128">
        <f>SUMIF($E$4:$E$136,"301",$BU$4:$BU$136)</f>
        <v>0</v>
      </c>
      <c r="BV143" s="128">
        <f>SUMIF($E$4:$E$136,"301",$BV$4:$BV$136)</f>
        <v>48237500</v>
      </c>
      <c r="BW143" s="128">
        <f>SUMIF($E$4:$E$136,"301",$BW$4:$BW$136)</f>
        <v>0</v>
      </c>
      <c r="BX143" s="128">
        <f>SUMIF($E$4:$E$136,"301",$BX$4:$BX$136)</f>
        <v>0</v>
      </c>
      <c r="BY143" s="129">
        <f>SUMIF($E$4:$E$136,"301",$BY$4:$BY$136)</f>
        <v>13358207</v>
      </c>
      <c r="BZ143" s="130">
        <f t="shared" si="171"/>
        <v>0.82121339659682113</v>
      </c>
      <c r="CA143" s="37">
        <f t="shared" si="172"/>
        <v>2239670500</v>
      </c>
      <c r="CB143" s="125">
        <f>SUMIF($E$4:$E$136,"301",$CB$4:$CB$136)</f>
        <v>328965376</v>
      </c>
      <c r="CC143" s="125">
        <f>SUMIF($E$4:$E$136,"301",$CC$4:$CC$136)</f>
        <v>159168393</v>
      </c>
      <c r="CD143" s="125">
        <f>SUMIF($E$4:$E$136,"301",$CD$4:$CD$136)</f>
        <v>0</v>
      </c>
      <c r="CE143" s="125">
        <f>SUMIF($E$4:$E$136,"301",$CE$4:$CE$136)</f>
        <v>0</v>
      </c>
      <c r="CF143" s="125">
        <f>SUMIF($E$4:$E$136,"301",$CF$4:$CF$136)</f>
        <v>143526671</v>
      </c>
      <c r="CG143" s="125">
        <f>SUMIF($E$4:$E$136,"301",$CG$4:$CG$136)</f>
        <v>0</v>
      </c>
      <c r="CH143" s="125">
        <f>SUMIF($E$4:$E$136,"301",$CH$4:$CH$136)</f>
        <v>0</v>
      </c>
      <c r="CI143" s="125">
        <f>SUMIF($E$4:$E$136,"301",$CI$4:$CI$136)</f>
        <v>0</v>
      </c>
      <c r="CJ143" s="125">
        <f>SUMIF($E$4:$E$136,"301",$CJ$4:$CJ$136)</f>
        <v>0</v>
      </c>
      <c r="CK143" s="125">
        <f>SUMIF($E$4:$E$136,"301",$CK$4:$CK$136)</f>
        <v>0</v>
      </c>
      <c r="CL143" s="125">
        <f>SUMIF($E$4:$E$136,"301",$CL$4:$CL$136)</f>
        <v>0</v>
      </c>
      <c r="CM143" s="125">
        <f>SUMIF($E$4:$E$136,"301",$CM$4:$CM$136)</f>
        <v>0</v>
      </c>
      <c r="CN143" s="125">
        <f>SUMIF($E$4:$E$136,"301",$CN$4:$CN$136)</f>
        <v>0</v>
      </c>
      <c r="CO143" s="125">
        <f>SUMIF($E$4:$E$136,"301",$CO$4:$CO$136)</f>
        <v>0</v>
      </c>
      <c r="CP143" s="125">
        <f>SUMIF($E$4:$E$136,"301",$CP$4:$CP$136)</f>
        <v>0</v>
      </c>
      <c r="CQ143" s="125">
        <f>SUMIF($E$4:$E$136,"301",$CQ$4:$CQ$136)</f>
        <v>34300000</v>
      </c>
      <c r="CR143" s="125">
        <f>SUMIF($E$4:$E$136,"301",$CR$4:$CR$136)</f>
        <v>0</v>
      </c>
      <c r="CS143" s="125">
        <f>SUMIF($E$4:$E$136,"301",$CS$4:$CS$136)</f>
        <v>0</v>
      </c>
      <c r="CT143" s="125">
        <f>SUMIF($E$4:$E$136,"301",$CT$4:$CT$136)</f>
        <v>1532540560</v>
      </c>
      <c r="CU143" s="125">
        <f>SUMIF($E$4:$E$136,"301",$CU$4:$CU$136)</f>
        <v>0</v>
      </c>
      <c r="CV143" s="125">
        <f>SUMIF($E$4:$E$136,"301",$CV$4:$CV$136)</f>
        <v>0</v>
      </c>
      <c r="CW143" s="131">
        <f>SUMIF($E$4:$E$136,"301",$CW$4:$CW$136)</f>
        <v>41169500</v>
      </c>
      <c r="CX143" s="27">
        <f t="shared" si="173"/>
        <v>0.17878660340317887</v>
      </c>
      <c r="CY143" s="30">
        <f ca="1">SUM(CZ143:DU143)</f>
        <v>487599305</v>
      </c>
      <c r="CZ143" s="128">
        <f ca="1">SUMIF($E$4:$E$137,"301",$CZ$4:$CZ$136)</f>
        <v>15140846</v>
      </c>
      <c r="DA143" s="128">
        <f>SUMIF($E$4:$E$136,"301",$DA$4:$DA$136)</f>
        <v>20831607</v>
      </c>
      <c r="DB143" s="128">
        <f>SUMIF($E$4:$E$136,"301",$DB$4:$DB$136)</f>
        <v>0</v>
      </c>
      <c r="DC143" s="128">
        <f>SUMIF($E$4:$E$136,"301",$DC$4:$DC$136)</f>
        <v>0</v>
      </c>
      <c r="DD143" s="128">
        <f>SUMIF($E$4:$E$136,"301",$DD$4:$DD$136)</f>
        <v>64473329</v>
      </c>
      <c r="DE143" s="128">
        <f>SUMIF($E$4:$E$136,"301",$DE$4:$DE$136)</f>
        <v>0</v>
      </c>
      <c r="DF143" s="128">
        <f>SUMIF($E$4:$E$136,"301",$DF$4:$DF$136)</f>
        <v>0</v>
      </c>
      <c r="DG143" s="128">
        <f>SUMIF($E$4:$E$136,"301",$DG$4:$DG$136)</f>
        <v>0</v>
      </c>
      <c r="DH143" s="128">
        <f>SUMIF($E$4:$E$136,"301",$DH$4:$DH$136)</f>
        <v>0</v>
      </c>
      <c r="DI143" s="132">
        <f>SUMIF($E$4:$E$136,"301",$DI$4:$DI$136)</f>
        <v>0</v>
      </c>
      <c r="DJ143" s="132">
        <f>SUMIF($E$4:$E$136,"301",$DJ$4:$DJ$136)</f>
        <v>0</v>
      </c>
      <c r="DK143" s="132">
        <f>SUMIF($E$4:$E$136,"301",$DK$4:$DK$136)</f>
        <v>0</v>
      </c>
      <c r="DL143" s="132">
        <f>SUMIF($E$4:$E$136,"301",$DL$4:$DL$136)</f>
        <v>0</v>
      </c>
      <c r="DM143" s="132">
        <f>SUMIF($E$4:$E$136,"301",$DM$4:$DM$136)</f>
        <v>0</v>
      </c>
      <c r="DN143" s="132">
        <f>SUMIF($E$4:$E$136,"301",$DN$4:$DN$136)</f>
        <v>0</v>
      </c>
      <c r="DO143" s="132">
        <f>SUMIF($E$4:$E$136,"301",$DO$4:$DO$136)</f>
        <v>65700000</v>
      </c>
      <c r="DP143" s="132">
        <f>SUMIF($E$4:$E$136,"301",$DP$4:$DP$136)</f>
        <v>32712008</v>
      </c>
      <c r="DQ143" s="132">
        <f>SUMIF($E$4:$E$136,"301",$DQ$4:$DQ$136)</f>
        <v>0</v>
      </c>
      <c r="DR143" s="132">
        <f>SUMIF($E$4:$E$136,"301",$DR$4:$DR$136)</f>
        <v>238187625</v>
      </c>
      <c r="DS143" s="132">
        <f>SUMIF($E$4:$E$136,"301",$DS$4:$DS$136)</f>
        <v>0</v>
      </c>
      <c r="DT143" s="132">
        <f>SUMIF($E$4:$E$136,"301",$DT$4:$DT$136)</f>
        <v>0</v>
      </c>
      <c r="DU143" s="132">
        <f>SUMIF($E$4:$E$136,"301",$DU$4:$DU$136)</f>
        <v>50553890</v>
      </c>
      <c r="DW143" s="31">
        <f t="shared" si="175"/>
        <v>2727269805</v>
      </c>
      <c r="DX143" s="31">
        <f t="shared" si="176"/>
        <v>2727269805</v>
      </c>
      <c r="DY143" s="31">
        <f t="shared" ca="1" si="177"/>
        <v>2727269805</v>
      </c>
    </row>
    <row r="144" spans="1:131" ht="16.5" customHeight="1" x14ac:dyDescent="0.3">
      <c r="C144" s="133"/>
      <c r="D144" s="123" t="s">
        <v>389</v>
      </c>
      <c r="E144" s="116">
        <v>310</v>
      </c>
      <c r="F144" s="124"/>
      <c r="G144" s="125">
        <f>SUMIF($E$4:$E$136,"310",$G$4:$G$136)</f>
        <v>748000000</v>
      </c>
      <c r="H144" s="126">
        <f>SUMIF($E$4:$E$136,"310",$H$4:$H$136)</f>
        <v>0</v>
      </c>
      <c r="I144" s="126">
        <f>SUMIF($E$4:$E$136,"310",$I$4:$I$136)</f>
        <v>540000000</v>
      </c>
      <c r="J144" s="126">
        <f>SUMIF($E$4:$E$137,"310",$J$4:$J$137)</f>
        <v>0</v>
      </c>
      <c r="K144" s="125">
        <f>SUMIF($E$4:$E$136,"310",$K$4:$K$136)</f>
        <v>0</v>
      </c>
      <c r="L144" s="124">
        <f>SUMIF($E$4:$E$136,"310",$L$4:$L$136)</f>
        <v>0</v>
      </c>
      <c r="M144" s="124">
        <f>SUMIF($E$4:$E$136,"310",$M$4:$M$136)</f>
        <v>0</v>
      </c>
      <c r="N144" s="124">
        <f>SUMIF($E$4:$E$136,"310",$N$4:$N$136)</f>
        <v>0</v>
      </c>
      <c r="O144" s="124">
        <f>SUMIF($E$4:$E$136,"310",$O$4:$O$136)</f>
        <v>0</v>
      </c>
      <c r="P144" s="124">
        <f>SUMIF($E$4:$E$136,"310",$P$4:$P$136)</f>
        <v>0</v>
      </c>
      <c r="Q144" s="124">
        <f>SUMIF($E$4:$E$136,"310",$Q$4:$Q$136)</f>
        <v>0</v>
      </c>
      <c r="R144" s="124">
        <f>SUMIF($E$4:$E$136,"310",$R$4:$R$136)</f>
        <v>0</v>
      </c>
      <c r="S144" s="124">
        <f>SUMIF($E$4:$E$136,"310",$S$4:$S$136)</f>
        <v>0</v>
      </c>
      <c r="T144" s="124">
        <f>SUMIF($E$4:$E$136,"310",$T$4:$T$136)</f>
        <v>0</v>
      </c>
      <c r="U144" s="124">
        <f>SUMIF($E$4:$E$136,"310",$U$4:$U$136)</f>
        <v>0</v>
      </c>
      <c r="V144" s="124">
        <f>SUMIF($E$4:$E$136,"310",$V$4:$V$136)</f>
        <v>0</v>
      </c>
      <c r="W144" s="124">
        <f>SUMIF($E$4:$E$136,"310",$W$4:$W$136)</f>
        <v>76000000</v>
      </c>
      <c r="X144" s="124">
        <f>SUMIF($E$4:$E$136,"310",$X$4:$X$136)</f>
        <v>54000000</v>
      </c>
      <c r="Y144" s="124">
        <f>SUMIF($E$4:$E$136,"310",$Y$4:$Y$136)</f>
        <v>0</v>
      </c>
      <c r="Z144" s="124">
        <f>SUMIF($E$4:$E$127,"310",$Z$4:$Z$127)</f>
        <v>0</v>
      </c>
      <c r="AA144" s="124"/>
      <c r="AB144" s="124">
        <f>SUMIF($E$4:$E$136,"310",$AB$4:$AB$136)</f>
        <v>0</v>
      </c>
      <c r="AC144" s="124">
        <f>SUMIF($E$4:$E$136,"310",$AC$4:$AC$136)</f>
        <v>78000000</v>
      </c>
      <c r="AD144" s="127">
        <f t="shared" si="168"/>
        <v>0.83322196925133685</v>
      </c>
      <c r="AE144" s="125">
        <f>SUMIF($E$4:$E$136,"310",$AE$4:$AE$136)</f>
        <v>623250033</v>
      </c>
      <c r="AF144" s="125">
        <f>SUMIF($E$4:$E$136,"310",$AF$4:$AF$136)</f>
        <v>0</v>
      </c>
      <c r="AG144" s="125">
        <f>SUMIF($E$4:$E$136,"310",$AG$4:$AG$136)</f>
        <v>521925383</v>
      </c>
      <c r="AH144" s="125">
        <f>SUMIF($E$4:$E$136,"310",$AH$4:$AH$136)</f>
        <v>0</v>
      </c>
      <c r="AI144" s="125">
        <f>SUMIF($E$4:$E$136,"310",$AI$4:$AI$136)</f>
        <v>0</v>
      </c>
      <c r="AJ144" s="125">
        <f>SUMIF($E$4:$E$136,"310",$AJ$4:$AJ$136)</f>
        <v>0</v>
      </c>
      <c r="AK144" s="125">
        <f>SUMIF($E$4:$E$136,"310",$AK$4:$AK$136)</f>
        <v>0</v>
      </c>
      <c r="AL144" s="125">
        <f>SUMIF($E$4:$E$136,"310",$AL$4:$AL$136)</f>
        <v>0</v>
      </c>
      <c r="AM144" s="125">
        <f>SUMIF($E$4:$E$136,"310",$AM$4:$AM$136)</f>
        <v>0</v>
      </c>
      <c r="AN144" s="125">
        <f>SUMIF($E$4:$E$136,"310",$AN$4:$AN$136)</f>
        <v>0</v>
      </c>
      <c r="AO144" s="125">
        <f>SUMIF($E$4:$E$136,"310",$AO$4:$AO$136)</f>
        <v>0</v>
      </c>
      <c r="AP144" s="125">
        <f>SUMIF($E$4:$E$136,"310",$AP$4:$AP$136)</f>
        <v>0</v>
      </c>
      <c r="AQ144" s="125">
        <f>SUMIF($E$4:$E$136,"310",$AQ$4:$AQ$136)</f>
        <v>0</v>
      </c>
      <c r="AR144" s="125">
        <f>SUMIF($E$4:$E$136,"310",$AR$4:$AR$136)</f>
        <v>0</v>
      </c>
      <c r="AS144" s="125">
        <f>SUMIF($E$4:$E$136,"310",$AS$4:$AS$136)</f>
        <v>0</v>
      </c>
      <c r="AT144" s="125">
        <f>SUMIF($E$4:$E$136,"310",$AT$4:$AT$136)</f>
        <v>0</v>
      </c>
      <c r="AU144" s="125">
        <f>SUMIF($E$4:$E$136,"310",$AU$4:$AU$136)</f>
        <v>69170000</v>
      </c>
      <c r="AV144" s="125">
        <f>SUMIF($E$4:$E$136,"310",$AV$4:$AV$136)</f>
        <v>0</v>
      </c>
      <c r="AW144" s="125">
        <f>SUMIF($E$4:$E$136,"310",$AW$4:$AW$136)</f>
        <v>0</v>
      </c>
      <c r="AX144" s="125">
        <f>SUMIF($E$4:$E$136,"310",$AX$4:$AX$136)</f>
        <v>0</v>
      </c>
      <c r="AY144" s="125">
        <f>SUMIF($E$4:$E$136,"310",$AY$4:$AY$136)</f>
        <v>0</v>
      </c>
      <c r="AZ144" s="125">
        <f>SUMIF($E$4:$E$136,"310",$AZ$4:$AZ$136)</f>
        <v>0</v>
      </c>
      <c r="BA144" s="125">
        <f>SUMIF($E$4:$E$136,"310",$BA$4:$BA$136)</f>
        <v>32154650</v>
      </c>
      <c r="BB144" s="110">
        <f t="shared" si="169"/>
        <v>0.16677803074866315</v>
      </c>
      <c r="BC144" s="30">
        <f t="shared" si="170"/>
        <v>124749967</v>
      </c>
      <c r="BD144" s="128">
        <f>SUMIF($E$4:$E$136,"310",$BD$4:$BD$136)</f>
        <v>0</v>
      </c>
      <c r="BE144" s="128">
        <f>SUMIF($E$4:$E$136,"310",$BE$4:$BE$136)</f>
        <v>18074617</v>
      </c>
      <c r="BF144" s="128">
        <f>SUMIF($E$4:$E$136,"310",$BF$4:$BF$136)</f>
        <v>0</v>
      </c>
      <c r="BG144" s="128">
        <f>SUMIF($E$4:$E$136,"310",$BG$4:$BG$136)</f>
        <v>0</v>
      </c>
      <c r="BH144" s="128">
        <f>SUMIF($E$4:$E$136,"310",$BH$4:$BH$136)</f>
        <v>0</v>
      </c>
      <c r="BI144" s="128">
        <f>SUMIF($E$4:$E$136,"310",$BI$4:$BI$136)</f>
        <v>0</v>
      </c>
      <c r="BJ144" s="128">
        <f>SUMIF($E$4:$E$136,"310",$BJ$4:$BJ$136)</f>
        <v>0</v>
      </c>
      <c r="BK144" s="128">
        <f>SUMIF($E$4:$E$136,"310",$BK$4:$BK$136)</f>
        <v>0</v>
      </c>
      <c r="BL144" s="128">
        <f>SUMIF($E$4:$E$136,"310",$BL$4:$BL$136)</f>
        <v>0</v>
      </c>
      <c r="BM144" s="128">
        <f>SUMIF($E$4:$E$136,"310",$BM$4:$BM$136)</f>
        <v>0</v>
      </c>
      <c r="BN144" s="128">
        <f>SUMIF($E$4:$E$136,"310",$BN$4:$BN$136)</f>
        <v>0</v>
      </c>
      <c r="BO144" s="128">
        <f>SUMIF($E$4:$E$136,"310",$BO$4:$BO$136)</f>
        <v>0</v>
      </c>
      <c r="BP144" s="128">
        <f>SUMIF($E$4:$E$136,"310",$BP$4:$BP$136)</f>
        <v>0</v>
      </c>
      <c r="BQ144" s="128">
        <f>SUMIF($E$4:$E$136,"310",$BQ$4:$BQ$136)</f>
        <v>0</v>
      </c>
      <c r="BR144" s="128">
        <f>SUMIF($E$4:$E$136,"310",$BR$4:$BR$136)</f>
        <v>0</v>
      </c>
      <c r="BS144" s="128">
        <f>SUMIF($E$4:$E$136,"310",$BS$4:$BS$136)</f>
        <v>6830000</v>
      </c>
      <c r="BT144" s="128">
        <f>SUMIF($E$4:$E$136,"310",$BT$4:$BT$136)</f>
        <v>54000000</v>
      </c>
      <c r="BU144" s="128">
        <f>SUMIF($E$4:$E$136,"310",$BU$4:$BU$136)</f>
        <v>0</v>
      </c>
      <c r="BV144" s="128">
        <f>SUMIF($E$4:$E$136,"310",$BV$4:$BV$136)</f>
        <v>0</v>
      </c>
      <c r="BW144" s="128">
        <f>SUMIF($E$4:$E$136,"310",$BW$4:$BW$136)</f>
        <v>0</v>
      </c>
      <c r="BX144" s="128">
        <f>SUMIF($E$4:$E$136,"310",$BX$4:$BX$136)</f>
        <v>0</v>
      </c>
      <c r="BY144" s="129">
        <f>SUMIF($E$4:$E$136,"310",$BY$4:$BY$136)</f>
        <v>45845350</v>
      </c>
      <c r="BZ144" s="130">
        <f t="shared" si="171"/>
        <v>0.33021967112299466</v>
      </c>
      <c r="CA144" s="37">
        <f t="shared" si="172"/>
        <v>247004314</v>
      </c>
      <c r="CB144" s="125">
        <f>SUMIF($E$4:$E$136,"310",$CB$4:$CB$136)</f>
        <v>0</v>
      </c>
      <c r="CC144" s="125">
        <f>SUMIF($E$4:$E$136,"310",$CC$4:$CC$136)</f>
        <v>205429664</v>
      </c>
      <c r="CD144" s="125">
        <f>SUMIF($E$4:$E$136,"310",$CD$4:$CD$136)</f>
        <v>0</v>
      </c>
      <c r="CE144" s="125">
        <f>SUMIF($E$4:$E$136,"310",$CE$4:$CE$136)</f>
        <v>0</v>
      </c>
      <c r="CF144" s="125">
        <f>SUMIF($E$4:$E$136,"310",$CF$4:$CF$136)</f>
        <v>0</v>
      </c>
      <c r="CG144" s="125">
        <f>SUMIF($E$4:$E$136,"310",$CG$4:$CG$136)</f>
        <v>0</v>
      </c>
      <c r="CH144" s="125">
        <f>SUMIF($E$4:$E$136,"310",$CH$4:$CH$136)</f>
        <v>0</v>
      </c>
      <c r="CI144" s="125">
        <f>SUMIF($E$4:$E$136,"310",$CI$4:$CI$136)</f>
        <v>0</v>
      </c>
      <c r="CJ144" s="125">
        <f>SUMIF($E$4:$E$136,"310",$CJ$4:$CJ$136)</f>
        <v>0</v>
      </c>
      <c r="CK144" s="125">
        <f>SUMIF($E$4:$E$136,"310",$CK$4:$CK$136)</f>
        <v>0</v>
      </c>
      <c r="CL144" s="125">
        <f>SUMIF($E$4:$E$136,"310",$CL$4:$CL$136)</f>
        <v>0</v>
      </c>
      <c r="CM144" s="125">
        <f>SUMIF($E$4:$E$136,"310",$CM$4:$CM$136)</f>
        <v>0</v>
      </c>
      <c r="CN144" s="125">
        <f>SUMIF($E$4:$E$136,"310",$CN$4:$CN$136)</f>
        <v>0</v>
      </c>
      <c r="CO144" s="125">
        <f>SUMIF($E$4:$E$136,"310",$CO$4:$CO$136)</f>
        <v>0</v>
      </c>
      <c r="CP144" s="125">
        <f>SUMIF($E$4:$E$136,"310",$CP$4:$CP$136)</f>
        <v>0</v>
      </c>
      <c r="CQ144" s="125">
        <f>SUMIF($E$4:$E$136,"310",$CQ$4:$CQ$136)</f>
        <v>26420000</v>
      </c>
      <c r="CR144" s="125">
        <f>SUMIF($E$4:$E$136,"310",$CR$4:$CR$136)</f>
        <v>0</v>
      </c>
      <c r="CS144" s="125">
        <f>SUMIF($E$4:$E$136,"310",$CS$4:$CS$136)</f>
        <v>0</v>
      </c>
      <c r="CT144" s="125">
        <f>SUMIF($E$4:$E$136,"310",$CT$4:$CT$136)</f>
        <v>0</v>
      </c>
      <c r="CU144" s="125">
        <f>SUMIF($E$4:$E$136,"310",$CU$4:$CU$136)</f>
        <v>0</v>
      </c>
      <c r="CV144" s="125">
        <f>SUMIF($E$4:$E$136,"310",$CV$4:$CV$136)</f>
        <v>0</v>
      </c>
      <c r="CW144" s="131">
        <f>SUMIF($E$4:$E$136,"310",$CW$4:$CW$136)</f>
        <v>15154650</v>
      </c>
      <c r="CX144" s="27">
        <f t="shared" si="173"/>
        <v>0.66978032887700534</v>
      </c>
      <c r="CY144" s="30">
        <f t="shared" si="174"/>
        <v>500995686</v>
      </c>
      <c r="CZ144" s="128">
        <f>SUMIF($E$4:$E$136,"310",$CZ$4:$CZ$136)</f>
        <v>0</v>
      </c>
      <c r="DA144" s="128">
        <f>SUMIF($E$4:$E$136,"310",$DA$4:$DA$136)</f>
        <v>334570336</v>
      </c>
      <c r="DB144" s="128">
        <f>SUMIF($E$4:$E$136,"310",$DB$4:$DB$136)</f>
        <v>0</v>
      </c>
      <c r="DC144" s="128">
        <f>SUMIF($E$4:$E$136,"310",$DC$4:$DC$136)</f>
        <v>0</v>
      </c>
      <c r="DD144" s="128">
        <f>SUMIF($E$4:$E$136,"310",$DD$4:$DD$136)</f>
        <v>0</v>
      </c>
      <c r="DE144" s="128">
        <f>SUMIF($E$4:$E$136,"310",$DE$4:$DE$136)</f>
        <v>0</v>
      </c>
      <c r="DF144" s="128">
        <f>SUMIF($E$4:$E$136,"310",$DF$4:$DF$136)</f>
        <v>0</v>
      </c>
      <c r="DG144" s="128">
        <f>SUMIF($E$4:$E$136,"310",$DG$4:$DG$136)</f>
        <v>0</v>
      </c>
      <c r="DH144" s="128">
        <f>SUMIF($E$4:$E$136,"310",$DH$4:$DH$136)</f>
        <v>0</v>
      </c>
      <c r="DI144" s="132">
        <f>SUMIF($E$4:$E$136,"310",$DI$4:$DI$136)</f>
        <v>0</v>
      </c>
      <c r="DJ144" s="132">
        <f>SUMIF($E$4:$E$136,"310",$DJ$4:$DJ$136)</f>
        <v>0</v>
      </c>
      <c r="DK144" s="132">
        <f>SUMIF($E$4:$E$136,"310",$DK$4:$DK$136)</f>
        <v>0</v>
      </c>
      <c r="DL144" s="132">
        <f>SUMIF($E$4:$E$136,"310",$DL$4:$DL$136)</f>
        <v>0</v>
      </c>
      <c r="DM144" s="132">
        <f>SUMIF($E$4:$E$136,"310",$DM$4:$DM$136)</f>
        <v>0</v>
      </c>
      <c r="DN144" s="132">
        <f>SUMIF($E$4:$E$136,"310",$DN$4:$DN$136)</f>
        <v>0</v>
      </c>
      <c r="DO144" s="132">
        <f>SUMIF($E$4:$E$136,"310",$DO$4:$DO$136)</f>
        <v>49580000</v>
      </c>
      <c r="DP144" s="132">
        <f>SUMIF($E$4:$E$136,"310",$DP$4:$DP$136)</f>
        <v>54000000</v>
      </c>
      <c r="DQ144" s="132">
        <f>SUMIF($E$4:$E$136,"310",$DQ$4:$DQ$136)</f>
        <v>0</v>
      </c>
      <c r="DR144" s="132">
        <f>SUMIF($E$4:$E$136,"310",$DR$4:$DR$136)</f>
        <v>0</v>
      </c>
      <c r="DS144" s="132">
        <f>SUMIF($E$4:$E$136,"310",$DS$4:$DS$136)</f>
        <v>0</v>
      </c>
      <c r="DT144" s="132">
        <f>SUMIF($E$4:$E$136,"310",$DT$4:$DT$136)</f>
        <v>0</v>
      </c>
      <c r="DU144" s="132">
        <f>SUMIF($E$4:$E$136,"310",$DU$4:$DU$136)</f>
        <v>62845350</v>
      </c>
      <c r="DW144" s="31">
        <f t="shared" si="175"/>
        <v>748000000</v>
      </c>
      <c r="DX144" s="31">
        <f t="shared" si="176"/>
        <v>748000000</v>
      </c>
      <c r="DY144" s="31">
        <f t="shared" si="177"/>
        <v>748000000</v>
      </c>
    </row>
    <row r="145" spans="3:131" x14ac:dyDescent="0.3">
      <c r="C145" s="135"/>
      <c r="D145" s="123" t="s">
        <v>390</v>
      </c>
      <c r="E145" s="116">
        <v>410</v>
      </c>
      <c r="F145" s="124"/>
      <c r="G145" s="125">
        <f>SUMIF($E$4:$E$136,"410",$G$4:$G$136)</f>
        <v>8200701396</v>
      </c>
      <c r="H145" s="126">
        <f>SUMIF($E$4:$E$136,"410",$H$4:$H$136)</f>
        <v>0</v>
      </c>
      <c r="I145" s="126">
        <f>SUMIF($E$4:$E$137,"410",$I$4:$I$137)</f>
        <v>0</v>
      </c>
      <c r="J145" s="126">
        <f>SUMIF($E$4:$E$137,"410",$J$4:$J$137)</f>
        <v>0</v>
      </c>
      <c r="K145" s="125">
        <f>SUMIF($E$4:$E$136,"410",$K$4:$K$136)</f>
        <v>0</v>
      </c>
      <c r="L145" s="124">
        <f>SUMIF($E$4:$E$136,"410",$L$4:$L$136)</f>
        <v>0</v>
      </c>
      <c r="M145" s="124">
        <f>SUMIF($E$4:$E$136,"410",$M$4:$M$136)</f>
        <v>0</v>
      </c>
      <c r="N145" s="124">
        <f>SUMIF($E$4:$E$136,"410",$N$4:$N$136)</f>
        <v>2219061682</v>
      </c>
      <c r="O145" s="124">
        <f>SUMIF($E$4:$E$136,"410",$O$4:$O$136)</f>
        <v>45960534</v>
      </c>
      <c r="P145" s="124">
        <f>SUMIF($E$4:$E$136,"410",$P$4:$P$136)</f>
        <v>45960534</v>
      </c>
      <c r="Q145" s="124">
        <f>SUMIF($E$4:$E$136,"410",$Q$4:$Q$136)</f>
        <v>85960534</v>
      </c>
      <c r="R145" s="124">
        <f>SUMIF($E$4:$E$136,"410",$R$4:$R$136)</f>
        <v>797458202</v>
      </c>
      <c r="S145" s="124">
        <f>SUMIF($E$4:$E$136,"410",$S$4:$S$136)</f>
        <v>30000000</v>
      </c>
      <c r="T145" s="124">
        <f>SUMIF($E$4:$E$136,"410",$T$4:$T$136)</f>
        <v>60000000</v>
      </c>
      <c r="U145" s="124">
        <f>SUMIF($E$4:$E$136,"410",$U$4:$U$136)</f>
        <v>20000000</v>
      </c>
      <c r="V145" s="124">
        <f>SUMIF($E$4:$E$136,"410",$V$4:$V$136)</f>
        <v>3457651561</v>
      </c>
      <c r="W145" s="124">
        <f>SUMIF($E$4:$E$136,"410",$W$4:$W$136)</f>
        <v>90000000</v>
      </c>
      <c r="X145" s="124">
        <f>SUMIF($E$4:$E$136,"410",$X$4:$X$136)</f>
        <v>0</v>
      </c>
      <c r="Y145" s="124">
        <f>SUMIF($E$4:$E$127,"410",$Y$4:$Y$127)</f>
        <v>687105289</v>
      </c>
      <c r="Z145" s="124">
        <f>SUMIF($E$4:$E$127,"410",$Z$4:$Z$127)</f>
        <v>0</v>
      </c>
      <c r="AA145" s="124">
        <f>SUMIF($E$4:$E$136,"410",$AA$4:$AA$136)</f>
        <v>302298830</v>
      </c>
      <c r="AB145" s="124">
        <f>SUMIF($E$4:$E$136,"410",$AB$4:$AB$136)</f>
        <v>0</v>
      </c>
      <c r="AC145" s="124">
        <f>SUMIF($E$4:$E$136,"410",$AC$4:$AC$136)</f>
        <v>359244230</v>
      </c>
      <c r="AD145" s="127">
        <f t="shared" si="168"/>
        <v>0.39676315889114711</v>
      </c>
      <c r="AE145" s="125">
        <f>SUMIF($E$4:$E$136,"410",$AE$4:$AE$136)</f>
        <v>3253736191</v>
      </c>
      <c r="AF145" s="125">
        <f>SUMIF($E$4:$E$136,"410",$AF$4:$AF$136)</f>
        <v>0</v>
      </c>
      <c r="AG145" s="125">
        <f>SUMIF($E$4:$E$136,"410",$AG$4:$AG$136)</f>
        <v>0</v>
      </c>
      <c r="AH145" s="125">
        <f>SUMIF($E$4:$E$136,"410",$AH$4:$AH$136)</f>
        <v>0</v>
      </c>
      <c r="AI145" s="125">
        <f>SUMIF($E$4:$E$136,"410",$AI$4:$AI$136)</f>
        <v>0</v>
      </c>
      <c r="AJ145" s="125">
        <f>SUMIF($E$4:$E$136,"410",$AJ$4:$AJ$136)</f>
        <v>0</v>
      </c>
      <c r="AK145" s="125">
        <f>SUMIF($E$4:$E$136,"410",$AK$4:$AK$136)</f>
        <v>0</v>
      </c>
      <c r="AL145" s="125">
        <f>SUMIF($E$4:$E$136,"410",$AL$4:$AL$136)</f>
        <v>1029017853</v>
      </c>
      <c r="AM145" s="125">
        <f>SUMIF($E$4:$E$136,"410",$AM$4:$AM$136)</f>
        <v>0</v>
      </c>
      <c r="AN145" s="125">
        <f>SUMIF($E$4:$E$136,"410",$AN$4:$AN$136)</f>
        <v>0</v>
      </c>
      <c r="AO145" s="125">
        <f>SUMIF($E$4:$E$136,"410",$AO$4:$AO$136)</f>
        <v>1055680</v>
      </c>
      <c r="AP145" s="125">
        <f>SUMIF($E$4:$E$136,"410",$AP$4:$AP$136)</f>
        <v>153194295</v>
      </c>
      <c r="AQ145" s="125">
        <f>SUMIF($E$4:$E$136,"410",$AQ$4:$AQ$136)</f>
        <v>1409058</v>
      </c>
      <c r="AR145" s="125">
        <f>SUMIF($E$4:$E$136,"410",$AR$4:$AR$136)</f>
        <v>8691616</v>
      </c>
      <c r="AS145" s="125">
        <f>SUMIF($E$4:$E$136,"410",$AS$4:$AS$136)</f>
        <v>1414058</v>
      </c>
      <c r="AT145" s="125">
        <f>SUMIF($E$4:$E$136,"410",$AT$4:$AT$136)</f>
        <v>1225728458</v>
      </c>
      <c r="AU145" s="125">
        <f>SUMIF($E$4:$E$136,"410",$AU$4:$AU$136)</f>
        <v>90000000</v>
      </c>
      <c r="AV145" s="125">
        <f>SUMIF($E$4:$E$136,"410",$AV$4:$AV$136)</f>
        <v>0</v>
      </c>
      <c r="AW145" s="125">
        <f>SUMIF($E$4:$E$136,"410",$AW$4:$AW$136)</f>
        <v>521342966</v>
      </c>
      <c r="AX145" s="125">
        <f>SUMIF($E$4:$E$136,"410",$AX$4:$AX$136)</f>
        <v>0</v>
      </c>
      <c r="AY145" s="125">
        <f>SUMIF($E$4:$E$136,"410",$AY$4:$AY$136)</f>
        <v>113978820</v>
      </c>
      <c r="AZ145" s="125">
        <f>SUMIF($E$4:$E$136,"410",$AZ$4:$AZ$136)</f>
        <v>0</v>
      </c>
      <c r="BA145" s="125">
        <f>SUMIF($E$4:$E$136,"410",$BA$4:$BA$136)</f>
        <v>107903387</v>
      </c>
      <c r="BB145" s="110">
        <f t="shared" si="169"/>
        <v>0.60323684110885289</v>
      </c>
      <c r="BC145" s="30">
        <f>SUM(BD145:BY145)</f>
        <v>4946965205</v>
      </c>
      <c r="BD145" s="128">
        <f>SUMIF($E$4:$E$136,"410",$BD$4:$BD$136)</f>
        <v>0</v>
      </c>
      <c r="BE145" s="128">
        <f>SUMIF($E$4:$E$136,"410",$BE$4:$BE$136)</f>
        <v>0</v>
      </c>
      <c r="BF145" s="128">
        <f>SUMIF($E$4:$E$136,"410",$BF$4:$BF$136)</f>
        <v>0</v>
      </c>
      <c r="BG145" s="128">
        <f>SUMIF($E$4:$E$136,"410",$BG$4:$BG$136)</f>
        <v>0</v>
      </c>
      <c r="BH145" s="128">
        <f>SUMIF($E$4:$E$136,"410",$BH$4:$BH$136)</f>
        <v>0</v>
      </c>
      <c r="BI145" s="128">
        <f>SUMIF($E$4:$E$136,"410",$BI$4:$BI$136)</f>
        <v>0</v>
      </c>
      <c r="BJ145" s="128">
        <f>SUMIF($E$4:$E$136,"410",$BJ$4:$BJ$136)</f>
        <v>1190043829</v>
      </c>
      <c r="BK145" s="128">
        <f>SUMIF($E$4:$E$136,"410",$BK$4:$BK$136)</f>
        <v>45960534</v>
      </c>
      <c r="BL145" s="128">
        <f>SUMIF($E$4:$E$136,"410",$BL$4:$BL$136)</f>
        <v>45960534</v>
      </c>
      <c r="BM145" s="128">
        <f>SUMIF($E$4:$E$136,"410",$BM$4:$BM$136)</f>
        <v>84904854</v>
      </c>
      <c r="BN145" s="128">
        <f>SUMIF($E$4:$E$136,"410",$BN$4:$BN$136)</f>
        <v>644263907</v>
      </c>
      <c r="BO145" s="128">
        <f>SUMIF($E$4:$E$136,"410",$BO$4:$BO$136)</f>
        <v>28590942</v>
      </c>
      <c r="BP145" s="128">
        <f>SUMIF($E$4:$E$136,"410",$BP$4:$BP$136)</f>
        <v>51308384</v>
      </c>
      <c r="BQ145" s="128">
        <f>SUMIF($E$4:$E$136,"410",$BQ$4:$BQ$136)</f>
        <v>18585942</v>
      </c>
      <c r="BR145" s="128">
        <f>SUMIF($E$4:$E$136,"410",$BR$4:$BR$136)</f>
        <v>2231923103</v>
      </c>
      <c r="BS145" s="128">
        <f>SUMIF($E$4:$E$136,"410",$BS$4:$BS$136)</f>
        <v>0</v>
      </c>
      <c r="BT145" s="128">
        <f>SUMIF($E$4:$E$136,"410",$BT$4:$BT$136)</f>
        <v>0</v>
      </c>
      <c r="BU145" s="128">
        <f>SUMIF($E$4:$E$136,"410",$BU$4:$BU$136)</f>
        <v>165762323</v>
      </c>
      <c r="BV145" s="128">
        <f>SUMIF($E$4:$E$136,"410",$BV$4:$BV$136)</f>
        <v>0</v>
      </c>
      <c r="BW145" s="128">
        <f>SUMIF($E$4:$E$136,"410",$BW$4:$BW$136)</f>
        <v>188320010</v>
      </c>
      <c r="BX145" s="128">
        <f>SUMIF($E$4:$E$136,"410",$BX$4:$BX$136)</f>
        <v>0</v>
      </c>
      <c r="BY145" s="129">
        <f>SUMIF($E$4:$E$136,"410",$BY$4:$BY$136)</f>
        <v>251340843</v>
      </c>
      <c r="BZ145" s="130">
        <f t="shared" si="171"/>
        <v>0.16463393309973898</v>
      </c>
      <c r="CA145" s="30">
        <f t="shared" si="172"/>
        <v>1350113725</v>
      </c>
      <c r="CB145" s="125">
        <f>SUMIF($E$4:$E$136,"410",$CB$4:$CB$136)</f>
        <v>0</v>
      </c>
      <c r="CC145" s="125">
        <f>SUMIF($E$4:$E$136,"410",$CC$4:$CC$136)</f>
        <v>0</v>
      </c>
      <c r="CD145" s="125">
        <f>SUMIF($E$4:$E$136,"410",$CD$4:$CD$136)</f>
        <v>0</v>
      </c>
      <c r="CE145" s="125">
        <f>SUMIF($E$4:$E$136,"410",$CE$4:$CE$136)</f>
        <v>0</v>
      </c>
      <c r="CF145" s="125">
        <f>SUMIF($E$4:$E$136,"410",$CF$4:$CF$136)</f>
        <v>0</v>
      </c>
      <c r="CG145" s="125">
        <f>SUMIF($E$4:$E$136,"410",$CG$4:$CG$136)</f>
        <v>0</v>
      </c>
      <c r="CH145" s="125">
        <f>SUMIF($E$4:$E$136,"410",$CH$4:$CH$136)</f>
        <v>388849059</v>
      </c>
      <c r="CI145" s="125">
        <f>SUMIF($E$4:$E$136,"410",$CI$4:$CI$136)</f>
        <v>0</v>
      </c>
      <c r="CJ145" s="125">
        <f>SUMIF($E$4:$E$136,"410",$CJ$4:$CJ$136)</f>
        <v>0</v>
      </c>
      <c r="CK145" s="125">
        <f>SUMIF($E$4:$E$136,"410",$CK$4:$CK$136)</f>
        <v>480000</v>
      </c>
      <c r="CL145" s="125">
        <f>SUMIF($E$4:$E$136,"410",$CL$4:$CL$136)</f>
        <v>74422697</v>
      </c>
      <c r="CM145" s="125">
        <f>SUMIF($E$4:$E$136,"410",$CM$4:$CM$136)</f>
        <v>1409058</v>
      </c>
      <c r="CN145" s="125">
        <f>SUMIF($E$4:$E$136,"410",$CN$4:$CN$136)</f>
        <v>8242510</v>
      </c>
      <c r="CO145" s="125">
        <f>SUMIF($E$4:$E$136,"410",$CO$4:$CO$136)</f>
        <v>1414058</v>
      </c>
      <c r="CP145" s="125">
        <f>SUMIF($E$4:$E$136,"410",$CP$4:$CP$136)</f>
        <v>373876911</v>
      </c>
      <c r="CQ145" s="125">
        <f>SUMIF($E$4:$E$136,"410",$CQ$4:$CQ$136)</f>
        <v>59893863</v>
      </c>
      <c r="CR145" s="125">
        <f>SUMIF($E$4:$E$136,"410",$CR$4:$CR$136)</f>
        <v>0</v>
      </c>
      <c r="CS145" s="125">
        <f>SUMIF($E$4:$E$136,"410",$CS$4:$CS$136)</f>
        <v>290005631</v>
      </c>
      <c r="CT145" s="125">
        <f>SUMIF($E$4:$E$136,"410",$CT$4:$CT$136)</f>
        <v>0</v>
      </c>
      <c r="CU145" s="125">
        <f>SUMIF($E$4:$E$136,"410",$CU$4:$CU$136)</f>
        <v>80077730</v>
      </c>
      <c r="CV145" s="125">
        <f>SUMIF($E$4:$E$136,"410",$CV$4:$CV$136)</f>
        <v>0</v>
      </c>
      <c r="CW145" s="131">
        <f>SUMIF($E$4:$E$136,"410",$CW$4:$CW$136)</f>
        <v>71442208</v>
      </c>
      <c r="CX145" s="27">
        <f t="shared" si="173"/>
        <v>0.83536606690026105</v>
      </c>
      <c r="CY145" s="30">
        <f t="shared" si="174"/>
        <v>6850587671</v>
      </c>
      <c r="CZ145" s="128">
        <f>SUMIF($E$4:$E$136,"410",$CZ$4:$CZ$136)</f>
        <v>0</v>
      </c>
      <c r="DA145" s="128">
        <f>SUMIF($E$4:$E$136,"410",$DA$4:$DA$136)</f>
        <v>0</v>
      </c>
      <c r="DB145" s="128">
        <f>SUMIF($E$4:$E$136,"410",$DB$4:$DB$136)</f>
        <v>0</v>
      </c>
      <c r="DC145" s="128">
        <f>SUMIF($E$4:$E$136,"410",$DC$4:$DC$136)</f>
        <v>0</v>
      </c>
      <c r="DD145" s="128">
        <f>SUMIF($E$4:$E$136,"410",$DD$4:$DD$136)</f>
        <v>0</v>
      </c>
      <c r="DE145" s="128">
        <f>SUMIF($E$4:$E$136,"410",$DE$4:$DE$136)</f>
        <v>0</v>
      </c>
      <c r="DF145" s="128">
        <f>SUMIF($E$4:$E$136,"410",$DF$4:$DF$136)</f>
        <v>1830212623</v>
      </c>
      <c r="DG145" s="128">
        <f>SUMIF($E$4:$E$136,"410",$DG$4:$DG$136)</f>
        <v>45960534</v>
      </c>
      <c r="DH145" s="128">
        <f>SUMIF($E$4:$E$136,"410",$DH$4:$DH$136)</f>
        <v>45960534</v>
      </c>
      <c r="DI145" s="132">
        <f>SUMIF($E$4:$E$136,"410",$DI$4:$DI$136)</f>
        <v>85480534</v>
      </c>
      <c r="DJ145" s="132">
        <f>SUMIF($E$4:$E$136,"410",$DJ$4:$DJ$136)</f>
        <v>723035505</v>
      </c>
      <c r="DK145" s="132">
        <f>SUMIF($E$4:$E$136,"410",$DK$4:$DK$136)</f>
        <v>28590942</v>
      </c>
      <c r="DL145" s="132">
        <f>SUMIF($E$4:$E$136,"410",$DL$4:$DL$136)</f>
        <v>51757490</v>
      </c>
      <c r="DM145" s="132">
        <f>SUMIF($E$4:$E$136,"410",$DM$4:$DM$136)</f>
        <v>18585942</v>
      </c>
      <c r="DN145" s="132">
        <f>SUMIF($E$4:$E$136,"410",$DN$4:$DN$136)</f>
        <v>3083774650</v>
      </c>
      <c r="DO145" s="132">
        <f>SUMIF($E$4:$E$136,"410",$DO$4:$DO$136)</f>
        <v>30106137</v>
      </c>
      <c r="DP145" s="132">
        <f>SUMIF($E$4:$E$136,"410",$DP$4:$DP$136)</f>
        <v>0</v>
      </c>
      <c r="DQ145" s="132">
        <f>SUMIF($E$4:$E$136,"410",$DQ$4:$DQ$136)</f>
        <v>397099658</v>
      </c>
      <c r="DR145" s="132">
        <f>SUMIF($E$4:$E$136,"410",$DR$4:$DR$136)</f>
        <v>0</v>
      </c>
      <c r="DS145" s="132">
        <f>SUMIF($E$4:$E$136,"410",$DS$4:$DS$136)</f>
        <v>222221100</v>
      </c>
      <c r="DT145" s="132">
        <f>SUMIF($E$4:$E$136,"410",$DT$4:$DT$136)</f>
        <v>0</v>
      </c>
      <c r="DU145" s="132">
        <f>SUMIF($E$4:$E$136,"410",$DU$4:$DU$136)</f>
        <v>287802022</v>
      </c>
      <c r="DW145" s="31">
        <f t="shared" si="175"/>
        <v>8200701396</v>
      </c>
      <c r="DX145" s="31">
        <f t="shared" si="176"/>
        <v>8200701396</v>
      </c>
      <c r="DY145" s="31">
        <f t="shared" si="177"/>
        <v>8200701396</v>
      </c>
      <c r="EA145" s="39"/>
    </row>
    <row r="146" spans="3:131" ht="14.25" customHeight="1" x14ac:dyDescent="0.3">
      <c r="C146" s="135"/>
      <c r="D146" s="136" t="s">
        <v>391</v>
      </c>
      <c r="E146" s="116">
        <v>510</v>
      </c>
      <c r="F146" s="124"/>
      <c r="G146" s="125">
        <f>SUMIF($E$4:$E$136,"510",$G$4:$G$136)</f>
        <v>2856725581</v>
      </c>
      <c r="H146" s="126">
        <f>SUMIF($E$4:$E$136,"510",$H$4:$H$136)</f>
        <v>0</v>
      </c>
      <c r="I146" s="126">
        <f>SUMIF($E$4:$E$137,"510",$I$4:$I$137)</f>
        <v>1151070473</v>
      </c>
      <c r="J146" s="126">
        <f>SUMIF($E$4:$E$137,"510",$J$4:$J$137)</f>
        <v>80644090</v>
      </c>
      <c r="K146" s="125">
        <f>SUMIF($E$4:$E$136,"510",$K$4:$K$136)</f>
        <v>0</v>
      </c>
      <c r="L146" s="124">
        <f>SUMIF($E$4:$E$136,"510",$L$4:$L$136)</f>
        <v>0</v>
      </c>
      <c r="M146" s="124">
        <f>SUMIF($E$4:$E$136,"510",$M$4:$M$136)</f>
        <v>0</v>
      </c>
      <c r="N146" s="124">
        <f>SUMIF($E$4:$E$136,"510",$N$4:$N$136)</f>
        <v>0</v>
      </c>
      <c r="O146" s="124">
        <f>SUMIF($E$4:$E$136,"510",$O$4:$O$136)</f>
        <v>0</v>
      </c>
      <c r="P146" s="124">
        <f>SUMIF($E$4:$E$136,"510",$P$4:$P$136)</f>
        <v>0</v>
      </c>
      <c r="Q146" s="124">
        <f>SUMIF($E$4:$E$136,"510",$Q$4:$Q$136)</f>
        <v>0</v>
      </c>
      <c r="R146" s="124">
        <f>SUMIF($E$4:$E$136,"510",$R$4:$R$136)</f>
        <v>0</v>
      </c>
      <c r="S146" s="124">
        <f>SUMIF($E$4:$E$136,"510",$S$4:$S$136)</f>
        <v>0</v>
      </c>
      <c r="T146" s="124">
        <f>SUMIF($E$4:$E$136,"510",$T$4:$T$136)</f>
        <v>0</v>
      </c>
      <c r="U146" s="124">
        <f>SUMIF($E$4:$E$136,"510",$U$4:$U$136)</f>
        <v>0</v>
      </c>
      <c r="V146" s="124">
        <f>SUMIF($E$4:$E$136,"510",$V$4:$V$136)</f>
        <v>0</v>
      </c>
      <c r="W146" s="124">
        <f>SUMIF($E$4:$E$136,"510",$W$4:$W$136)</f>
        <v>236000000</v>
      </c>
      <c r="X146" s="124">
        <f>SUMIF($E$4:$E$136,"510",$X$4:$X$136)</f>
        <v>162000000</v>
      </c>
      <c r="Y146" s="124">
        <f>SUMIF($E$4:$E$136,"510",$Y$4:$Y$136)</f>
        <v>0</v>
      </c>
      <c r="Z146" s="124">
        <f>SUMIF($E$4:$E$136,"510",$Z$4:$Z$136)</f>
        <v>0</v>
      </c>
      <c r="AA146" s="124"/>
      <c r="AB146" s="124">
        <f>SUMIF($E$4:$E$136,"510",$AB$4:$AB$136)</f>
        <v>972811018</v>
      </c>
      <c r="AC146" s="124">
        <f>SUMIF($E$4:$E$136,"510",$AC$4:$AC$136)</f>
        <v>254200000</v>
      </c>
      <c r="AD146" s="127">
        <f t="shared" si="168"/>
        <v>0.54447504385616374</v>
      </c>
      <c r="AE146" s="125">
        <f>SUMIF($E$4:$E$136,"510",$AE$4:$AE$136)</f>
        <v>1555415786</v>
      </c>
      <c r="AF146" s="125">
        <f>SUMIF($E$4:$E$136,"510",$AF$4:$AF$136)</f>
        <v>0</v>
      </c>
      <c r="AG146" s="125">
        <f>SUMIF($E$4:$E$136,"510",$AG$4:$AG$136)</f>
        <v>1061630483</v>
      </c>
      <c r="AH146" s="125">
        <f>SUMIF($E$4:$E$136,"510",$AH$4:$AH$136)</f>
        <v>0</v>
      </c>
      <c r="AI146" s="125">
        <f>SUMIF($E$4:$E$136,"510",$AI$4:$AI$136)</f>
        <v>0</v>
      </c>
      <c r="AJ146" s="125">
        <f>SUMIF($E$4:$E$136,"510",$AJ$4:$AJ$136)</f>
        <v>0</v>
      </c>
      <c r="AK146" s="125">
        <f>SUMIF($E$4:$E$136,"510",$AK$4:$AK$136)</f>
        <v>0</v>
      </c>
      <c r="AL146" s="125">
        <f>SUMIF($E$4:$E$136,"510",$AL$4:$AL$136)</f>
        <v>0</v>
      </c>
      <c r="AM146" s="125">
        <f>SUMIF($E$4:$E$136,"510",$AM$4:$AM$136)</f>
        <v>0</v>
      </c>
      <c r="AN146" s="125">
        <f>SUMIF($E$4:$E$136,"510",$AN$4:$AN$136)</f>
        <v>0</v>
      </c>
      <c r="AO146" s="125">
        <f>SUMIF($E$4:$E$136,"510",$AO$4:$AO$136)</f>
        <v>0</v>
      </c>
      <c r="AP146" s="125">
        <f>SUMIF($E$4:$E$136,"510",$AP$4:$AP$136)</f>
        <v>0</v>
      </c>
      <c r="AQ146" s="125">
        <f>SUMIF($E$4:$E$136,"510",$AQ$4:$AQ$136)</f>
        <v>0</v>
      </c>
      <c r="AR146" s="125">
        <f>SUMIF($E$4:$E$136,"510",$AR$4:$AR$136)</f>
        <v>0</v>
      </c>
      <c r="AS146" s="125">
        <f>SUMIF($E$4:$E$136,"510",$AS$4:$AS$136)</f>
        <v>0</v>
      </c>
      <c r="AT146" s="125">
        <f>SUMIF($E$4:$E$136,"510",$AT$4:$AT$136)</f>
        <v>0</v>
      </c>
      <c r="AU146" s="125">
        <f>SUMIF($E$4:$E$136,"510",$AU$4:$AU$136)</f>
        <v>88612168</v>
      </c>
      <c r="AV146" s="125">
        <f>SUMIF($E$4:$E$136,"510",$AV$4:$AV$136)</f>
        <v>15800000</v>
      </c>
      <c r="AW146" s="125">
        <f>SUMIF($E$4:$E$136,"510",$AW$4:$AW$136)</f>
        <v>0</v>
      </c>
      <c r="AX146" s="125">
        <f>SUMIF($E$4:$E$136,"510",$AX$4:$AX$136)</f>
        <v>0</v>
      </c>
      <c r="AY146" s="125">
        <f>SUMIF($E$4:$E$136," 510",$AY$4:$AY$136)</f>
        <v>0</v>
      </c>
      <c r="AZ146" s="125">
        <f>SUMIF($E$4:$E$136,"510",$AZ$4:$AZ$136)</f>
        <v>258614211</v>
      </c>
      <c r="BA146" s="125">
        <f>SUMIF($E$4:$E$136,"510",$BA$4:$BA$136)</f>
        <v>130758924</v>
      </c>
      <c r="BB146" s="110">
        <f t="shared" si="169"/>
        <v>0.45552495614383626</v>
      </c>
      <c r="BC146" s="30">
        <f t="shared" si="170"/>
        <v>1301309795</v>
      </c>
      <c r="BD146" s="128">
        <f>SUMIF($E$4:$E$136,"510",$BD$4:$BD$136)</f>
        <v>0</v>
      </c>
      <c r="BE146" s="128">
        <f>SUMIF($E$4:$E$136,"510",$BE$4:$BE$136)</f>
        <v>89439990</v>
      </c>
      <c r="BF146" s="128">
        <f>SUMIF($E$4:$E$136,"510",$BF$4:$BF$136)</f>
        <v>80644090</v>
      </c>
      <c r="BG146" s="128">
        <f>SUMIF($E$4:$E$136,"510",$BG$4:$BG$136)</f>
        <v>0</v>
      </c>
      <c r="BH146" s="128">
        <f>SUMIF($E$4:$E$136,"510",$BH$4:$BH$136)</f>
        <v>0</v>
      </c>
      <c r="BI146" s="128">
        <f>SUMIF($E$4:$E$136,"510",$BI$4:$BI$136)</f>
        <v>0</v>
      </c>
      <c r="BJ146" s="128">
        <f>SUMIF($E$4:$E$136,"510",$BJ$4:$BJ$136)</f>
        <v>0</v>
      </c>
      <c r="BK146" s="128">
        <f>SUMIF($E$4:$E$136,"510",$BK$4:$BK$136)</f>
        <v>0</v>
      </c>
      <c r="BL146" s="128">
        <f>SUMIF($E$4:$E$136,"510",$BL$4:$BL$136)</f>
        <v>0</v>
      </c>
      <c r="BM146" s="128">
        <f>SUMIF($E$4:$E$136,"510",$BM$4:$BM$136)</f>
        <v>0</v>
      </c>
      <c r="BN146" s="128">
        <f>SUMIF($E$4:$E$136,"510",$BN$4:$BN$136)</f>
        <v>0</v>
      </c>
      <c r="BO146" s="128">
        <f>SUMIF($E$4:$E$136,"510",$BO$4:$BO$136)</f>
        <v>0</v>
      </c>
      <c r="BP146" s="128">
        <f>SUMIF($E$4:$E$136,"510",$BP$4:$BP$136)</f>
        <v>0</v>
      </c>
      <c r="BQ146" s="128">
        <f>SUMIF($E$4:$E$136,"510",$BQ$4:$BQ$136)</f>
        <v>0</v>
      </c>
      <c r="BR146" s="128">
        <f>SUMIF($E$4:$E$136,"510",$BR$4:$BR$136)</f>
        <v>0</v>
      </c>
      <c r="BS146" s="128">
        <f>SUMIF($E$4:$E$136,"510",$BS$4:$BS$136)</f>
        <v>147387832</v>
      </c>
      <c r="BT146" s="128">
        <f>SUMIF($E$4:$E$136,"510",$BT$4:$BT$136)</f>
        <v>146200000</v>
      </c>
      <c r="BU146" s="128">
        <f>SUMIF($E$4:$E$136,"510",$BU$4:$BU$136)</f>
        <v>0</v>
      </c>
      <c r="BV146" s="128">
        <f>SUMIF($E$4:$E$136,"510",$BV$4:$BV$136)</f>
        <v>0</v>
      </c>
      <c r="BW146" s="128">
        <f>SUMIF($E$4:$E$136,"510",$BW$4:$BW$136)</f>
        <v>0</v>
      </c>
      <c r="BX146" s="128">
        <f>SUMIF($E$4:$E$136,"510",$BX$4:$BX$136)</f>
        <v>714196807</v>
      </c>
      <c r="BY146" s="129">
        <f>SUMIF($E$4:$E$136,"510",$BY$4:$BY$136)</f>
        <v>123441076</v>
      </c>
      <c r="BZ146" s="130">
        <f t="shared" si="171"/>
        <v>0.25132454190740838</v>
      </c>
      <c r="CA146" s="30">
        <f t="shared" si="172"/>
        <v>717965248</v>
      </c>
      <c r="CB146" s="125">
        <f>SUMIF($E$4:$E$136,"510",$CB$4:$CB$136)</f>
        <v>0</v>
      </c>
      <c r="CC146" s="125">
        <f>SUMIF($E$4:$E$136,"510",$CC$4:$CC$136)</f>
        <v>556995457</v>
      </c>
      <c r="CD146" s="125">
        <f>SUMIF($E$4:$E$136,"510",$CD$4:$CD$136)</f>
        <v>0</v>
      </c>
      <c r="CE146" s="125">
        <f>SUMIF($E$4:$E$136,"510",$CE$4:$CE$136)</f>
        <v>0</v>
      </c>
      <c r="CF146" s="125">
        <f>SUMIF($E$4:$E$136,"510",$CF$4:$CF$136)</f>
        <v>0</v>
      </c>
      <c r="CG146" s="125">
        <f>SUMIF($E$4:$E$136,"510",$CG$4:$CG$136)</f>
        <v>0</v>
      </c>
      <c r="CH146" s="125">
        <f>SUMIF($E$4:$E$136,"510",$CH$4:$CH$136)</f>
        <v>0</v>
      </c>
      <c r="CI146" s="125">
        <f>SUMIF($E$4:$E$136,"510",$CI$4:$CI$136)</f>
        <v>0</v>
      </c>
      <c r="CJ146" s="125">
        <f>SUMIF($E$4:$E$136,"510",$CJ$4:$CJ$136)</f>
        <v>0</v>
      </c>
      <c r="CK146" s="125">
        <f>SUMIF($E$4:$E$136,"510",$CK$4:$CK$136)</f>
        <v>0</v>
      </c>
      <c r="CL146" s="125">
        <f>SUMIF($E$4:$E$136,"510",$CL$4:$CL$136)</f>
        <v>0</v>
      </c>
      <c r="CM146" s="125">
        <f>SUMIF($E$4:$E$136,"510",$CM$4:$CM$136)</f>
        <v>0</v>
      </c>
      <c r="CN146" s="125">
        <f>SUMIF($E$4:$E$136,"510",$CN$4:$CN$136)</f>
        <v>0</v>
      </c>
      <c r="CO146" s="125">
        <f>SUMIF($E$4:$E$136,"510",$CO$4:$CO$136)</f>
        <v>0</v>
      </c>
      <c r="CP146" s="125">
        <f>SUMIF($E$4:$E$136,"510",$CP$4:$CP$136)</f>
        <v>0</v>
      </c>
      <c r="CQ146" s="125">
        <f>SUMIF($E$4:$E$136,"510",$CQ$4:$CQ$136)</f>
        <v>52720157</v>
      </c>
      <c r="CR146" s="125">
        <f>SUMIF($E$4:$E$136,"510",$CR$4:$CR$136)</f>
        <v>10000000</v>
      </c>
      <c r="CS146" s="125">
        <f>SUMIF($E$4:$E$136,"510",$CS$4:$CS$136)</f>
        <v>0</v>
      </c>
      <c r="CT146" s="125">
        <f>SUMIF($E$4:$E$136,"510",$CT$4:$CT$136)</f>
        <v>0</v>
      </c>
      <c r="CU146" s="125">
        <f>SUMIF($E$4:$E$136,"510",$CU$4:$CU$136)</f>
        <v>0</v>
      </c>
      <c r="CV146" s="125">
        <f>SUMIF($E$4:$E$136,"510",$CV$4:$CV$136)</f>
        <v>0</v>
      </c>
      <c r="CW146" s="131">
        <f>SUMIF($E$4:$E$136,"510",$CW$4:$CW$136)</f>
        <v>98249634</v>
      </c>
      <c r="CX146" s="27">
        <f t="shared" si="173"/>
        <v>0.74867545809259162</v>
      </c>
      <c r="CY146" s="30">
        <f t="shared" si="174"/>
        <v>2138760333</v>
      </c>
      <c r="CZ146" s="128">
        <f>SUMIF($E$4:$E$136,"510",$CZ$4:$CZ$136)</f>
        <v>0</v>
      </c>
      <c r="DA146" s="128">
        <f>SUMIF($E$4:$E$136,"510",$DA$4:$DA$136)</f>
        <v>594075016</v>
      </c>
      <c r="DB146" s="128">
        <f>SUMIF($E$4:$E$136,"510",$DB$4:$DB$136)</f>
        <v>80644090</v>
      </c>
      <c r="DC146" s="128">
        <f>SUMIF($E$4:$E$136,"510",$DC$4:$DC$136)</f>
        <v>0</v>
      </c>
      <c r="DD146" s="128">
        <f>SUMIF($E$4:$E$136,"510",$DD$4:$DD$136)</f>
        <v>0</v>
      </c>
      <c r="DE146" s="128">
        <f>SUMIF($E$4:$E$136,"510",$DE$4:$DE$136)</f>
        <v>0</v>
      </c>
      <c r="DF146" s="128">
        <f>SUMIF($E$4:$E$136,"510",$DF$4:$DF$136)</f>
        <v>0</v>
      </c>
      <c r="DG146" s="128">
        <f>SUMIF($E$4:$E$136,"510",$DG$4:$DG$136)</f>
        <v>0</v>
      </c>
      <c r="DH146" s="128">
        <f>SUMIF($E$4:$E$136,"510",$DH$4:$DH$136)</f>
        <v>0</v>
      </c>
      <c r="DI146" s="132">
        <f>SUMIF($E$4:$E$136,"510",$DI$4:$DI$136)</f>
        <v>0</v>
      </c>
      <c r="DJ146" s="132">
        <f>SUMIF($E$4:$E$136,"510",$DJ$4:$DJ$136)</f>
        <v>0</v>
      </c>
      <c r="DK146" s="132">
        <f>SUMIF($E$4:$E$136,"510",$DK$4:$DK$136)</f>
        <v>0</v>
      </c>
      <c r="DL146" s="132">
        <f>SUMIF($E$4:$E$136,"510",$DL$4:$DL$136)</f>
        <v>0</v>
      </c>
      <c r="DM146" s="132">
        <f>SUMIF($E$4:$E$136,"510",$DM$4:$DM$136)</f>
        <v>0</v>
      </c>
      <c r="DN146" s="132">
        <f>SUMIF($E$4:$E$136,"510",$DN$4:$DN$136)</f>
        <v>0</v>
      </c>
      <c r="DO146" s="132">
        <f>SUMIF($E$4:$E$136,"510",$DO$4:$DO$136)</f>
        <v>183279843</v>
      </c>
      <c r="DP146" s="132">
        <f>SUMIF($E$4:$E$136,"510",$DP$4:$DP$136)</f>
        <v>152000000</v>
      </c>
      <c r="DQ146" s="132">
        <f>SUMIF($E$4:$E$136,"510",$DQ$4:$DQ$136)</f>
        <v>0</v>
      </c>
      <c r="DR146" s="132">
        <f>SUMIF($E$4:$E$136,"510",$DR$4:$DR$136)</f>
        <v>0</v>
      </c>
      <c r="DS146" s="132">
        <f>SUMIF($E$4:$E$136,"510",$DS$4:$DS$136)</f>
        <v>0</v>
      </c>
      <c r="DT146" s="132">
        <f>SUMIF($E$4:$E$136,"510",$DT$4:$DT$136)</f>
        <v>972811018</v>
      </c>
      <c r="DU146" s="132">
        <f>SUMIF($E$4:$E$136,"510",$DU$4:$DU$136)</f>
        <v>155950366</v>
      </c>
      <c r="DW146" s="31">
        <f t="shared" si="175"/>
        <v>2856725581</v>
      </c>
      <c r="DX146" s="31">
        <f t="shared" si="176"/>
        <v>2856725581</v>
      </c>
      <c r="DY146" s="34">
        <f t="shared" si="177"/>
        <v>2856725581</v>
      </c>
    </row>
    <row r="147" spans="3:131" x14ac:dyDescent="0.3">
      <c r="C147" s="135"/>
      <c r="D147" s="123" t="s">
        <v>392</v>
      </c>
      <c r="E147" s="116">
        <v>520</v>
      </c>
      <c r="F147" s="124"/>
      <c r="G147" s="125">
        <f>SUMIF($E$4:$E$136,"520",$G$4:$G$136)</f>
        <v>4006824095</v>
      </c>
      <c r="H147" s="126">
        <f>SUMIF($E$4:$E$136,"520",$H$4:$H$136)</f>
        <v>0</v>
      </c>
      <c r="I147" s="126">
        <f>SUMIF($E$4:$E$136,"520",$I$4:$I$136)</f>
        <v>835000000</v>
      </c>
      <c r="J147" s="126">
        <f>SUMIF($E$4:$E$137,"520",$J$4:$J$137)</f>
        <v>0</v>
      </c>
      <c r="K147" s="125">
        <f>SUMIF($E$4:$E$136,"520",$K$4:$K$136)</f>
        <v>0</v>
      </c>
      <c r="L147" s="124">
        <f>SUMIF($E$4:$E$136,"520",$L$4:$L$136)</f>
        <v>0</v>
      </c>
      <c r="M147" s="124">
        <f>SUMIF($E$4:$E$136,"520",$M$4:$M$136)</f>
        <v>0</v>
      </c>
      <c r="N147" s="124">
        <f>SUMIF($E$4:$E$136,"520",$N$4:$N$136)</f>
        <v>0</v>
      </c>
      <c r="O147" s="124">
        <f>SUMIF($E$4:$E$136,"520",$O$4:$O$136)</f>
        <v>0</v>
      </c>
      <c r="P147" s="124">
        <f>SUMIF($E$4:$E$136,"520",$P$4:$P$136)</f>
        <v>0</v>
      </c>
      <c r="Q147" s="124">
        <f>SUMIF($E$4:$E$136,"520",$Q$4:$Q$136)</f>
        <v>0</v>
      </c>
      <c r="R147" s="124">
        <f>SUMIF($E$4:$E$136,"520",$R$4:$R$136)</f>
        <v>0</v>
      </c>
      <c r="S147" s="124">
        <f>SUMIF($E$4:$E$136,"520",$S$4:$S$136)</f>
        <v>0</v>
      </c>
      <c r="T147" s="124">
        <f>SUMIF($E$4:$E$136,"520",$T$4:$T$136)</f>
        <v>0</v>
      </c>
      <c r="U147" s="124">
        <f>SUMIF($E$4:$E$136,"520",$U$4:$U$136)</f>
        <v>0</v>
      </c>
      <c r="V147" s="124">
        <f>SUMIF($E$4:$E$136,"520",$V$4:$V$136)</f>
        <v>2115618253</v>
      </c>
      <c r="W147" s="124">
        <f>SUMIF($E$4:$E$136,"520",$W$4:$W$136)</f>
        <v>312000000</v>
      </c>
      <c r="X147" s="124">
        <f>SUMIF($E$4:$E$136,"520",$X$4:$X$136)</f>
        <v>80000000</v>
      </c>
      <c r="Y147" s="124">
        <f>SUMIF($E$4:$E$136,"520",$Y$4:$Y$136)</f>
        <v>0</v>
      </c>
      <c r="Z147" s="124">
        <f>SUMIF($E$4:$E$127,"520",$Z$4:$Z$127)</f>
        <v>0</v>
      </c>
      <c r="AA147" s="124"/>
      <c r="AB147" s="124">
        <f>SUMIF($E$4:$E$136,"520",$AB$4:$AB$136)</f>
        <v>0</v>
      </c>
      <c r="AC147" s="124">
        <f>SUMIF($E$4:$E$136,"520",$AC$4:$AC$136)</f>
        <v>664205842</v>
      </c>
      <c r="AD147" s="127">
        <f t="shared" si="168"/>
        <v>0.52523274221749927</v>
      </c>
      <c r="AE147" s="125">
        <f>SUMIF($E$4:$E$136,"520",$AE$4:$AE$136)</f>
        <v>2104515207</v>
      </c>
      <c r="AF147" s="125">
        <f>SUMIF($E$4:$E$136,"520",$AF$4:$AF$136)</f>
        <v>0</v>
      </c>
      <c r="AG147" s="125">
        <f>SUMIF($E$4:$E$136,"520",$AG$4:$AG$136)</f>
        <v>451229993</v>
      </c>
      <c r="AH147" s="125">
        <f>SUMIF($E$4:$E$136,"520",$AH$4:$AH$136)</f>
        <v>0</v>
      </c>
      <c r="AI147" s="125">
        <f>SUMIF($E$4:$E$136,"520",$AI$4:$AI$136)</f>
        <v>0</v>
      </c>
      <c r="AJ147" s="125">
        <f>SUMIF($E$4:$E$136,"520",$AJ$4:$AJ$136)</f>
        <v>0</v>
      </c>
      <c r="AK147" s="125">
        <f>SUMIF($E$4:$E$136,"520",$AK$4:$AK$136)</f>
        <v>0</v>
      </c>
      <c r="AL147" s="125">
        <f>SUMIF($E$4:$E$136,"520",$AL$4:$AL$136)</f>
        <v>0</v>
      </c>
      <c r="AM147" s="125">
        <f>SUMIF($E$4:$E$136,"520",$AM$4:$AM$136)</f>
        <v>0</v>
      </c>
      <c r="AN147" s="125">
        <f>SUMIF($E$4:$E$136,"520",$AN$4:$AN$136)</f>
        <v>0</v>
      </c>
      <c r="AO147" s="125">
        <f>SUMIF($E$4:$E$136,"520",$AO$4:$AO$136)</f>
        <v>0</v>
      </c>
      <c r="AP147" s="125">
        <f>SUMIF($E$4:$E$136,"520",$AP$4:$AP$136)</f>
        <v>0</v>
      </c>
      <c r="AQ147" s="125">
        <f>SUMIF($E$4:$E$136,"520",$AQ$4:$AQ$136)</f>
        <v>0</v>
      </c>
      <c r="AR147" s="125">
        <f>SUMIF($E$4:$E$136,"520",$AR$4:$AR$136)</f>
        <v>0</v>
      </c>
      <c r="AS147" s="125">
        <f>SUMIF($E$4:$E$136,"520",$AS$4:$AS$136)</f>
        <v>0</v>
      </c>
      <c r="AT147" s="125">
        <f>SUMIF($E$4:$E$136,"520",$AT$4:$AT$136)</f>
        <v>963086327</v>
      </c>
      <c r="AU147" s="125">
        <f>SUMIF($E$4:$E$136,"520",$AU$4:$AU$136)</f>
        <v>150246748</v>
      </c>
      <c r="AV147" s="125">
        <f>SUMIF($E$4:$E$136,"520",$AV$4:$AV$136)</f>
        <v>28253743</v>
      </c>
      <c r="AW147" s="125">
        <f>SUMIF($E$4:$E$136,"520",$AW$4:$AW$136)</f>
        <v>0</v>
      </c>
      <c r="AX147" s="125">
        <f>SUMIF($E$4:$E$136,"520",$AX$4:$AX$136)</f>
        <v>0</v>
      </c>
      <c r="AY147" s="125">
        <f>SUMIF($E$4:$E$136,"520",$AY$4:$AY$136)</f>
        <v>0</v>
      </c>
      <c r="AZ147" s="125">
        <f>SUMIF($E$4:$E$136,"520",$AZ$4:$AZ$136)</f>
        <v>0</v>
      </c>
      <c r="BA147" s="125">
        <f>SUMIF($E$4:$E$136,"520",$BA$4:$BA$136)</f>
        <v>511698396</v>
      </c>
      <c r="BB147" s="110">
        <f t="shared" si="169"/>
        <v>0.47476725778250073</v>
      </c>
      <c r="BC147" s="30">
        <f t="shared" si="170"/>
        <v>1902308888</v>
      </c>
      <c r="BD147" s="128">
        <f>SUMIF($E$4:$E$136,"520",$BD$4:$BD$136)</f>
        <v>0</v>
      </c>
      <c r="BE147" s="128">
        <f>SUMIF($E$4:$E$136,"520",$BE$4:$BE$136)</f>
        <v>383770007</v>
      </c>
      <c r="BF147" s="128">
        <f>SUMIF($E$4:$E$136,"520",$BF$4:$BF$136)</f>
        <v>0</v>
      </c>
      <c r="BG147" s="128">
        <f>SUMIF($E$4:$E$136,"520",$BG$4:$BG$136)</f>
        <v>0</v>
      </c>
      <c r="BH147" s="128">
        <f>SUMIF($E$4:$E$136,"520",$BH$4:$BH$136)</f>
        <v>0</v>
      </c>
      <c r="BI147" s="128">
        <f>SUMIF($E$4:$E$136,"520",$BI$4:$BI$136)</f>
        <v>0</v>
      </c>
      <c r="BJ147" s="128">
        <f>SUMIF($E$4:$E$136,"520",$BJ$4:$BJ$136)</f>
        <v>0</v>
      </c>
      <c r="BK147" s="128">
        <f>SUMIF($E$4:$E$136,"520",$BK$4:$BK$136)</f>
        <v>0</v>
      </c>
      <c r="BL147" s="128">
        <f>SUMIF($E$4:$E$136,"520",$BL$4:$BL$136)</f>
        <v>0</v>
      </c>
      <c r="BM147" s="128">
        <f>SUMIF($E$4:$E$136,"520",$BM$4:$BM$136)</f>
        <v>0</v>
      </c>
      <c r="BN147" s="128">
        <f>SUMIF($E$4:$E$136,"520",$BN$4:$BN$136)</f>
        <v>0</v>
      </c>
      <c r="BO147" s="128">
        <f>SUMIF($E$4:$E$136,"520",$BO$4:$BO$136)</f>
        <v>0</v>
      </c>
      <c r="BP147" s="128">
        <f>SUMIF($E$4:$E$136,"520",$BP$4:$BP$136)</f>
        <v>0</v>
      </c>
      <c r="BQ147" s="128">
        <f>SUMIF($E$4:$E$136,"520",$BQ$4:$BQ$136)</f>
        <v>0</v>
      </c>
      <c r="BR147" s="128">
        <f>SUMIF($E$4:$E$136,"520",$BR$4:$BR$136)</f>
        <v>1152531926</v>
      </c>
      <c r="BS147" s="128">
        <f>SUMIF($E$4:$E$136,"520",$BS$4:$BS$136)</f>
        <v>161753252</v>
      </c>
      <c r="BT147" s="128">
        <f>SUMIF($E$4:$E$136,"520",$BT$4:$BT$136)</f>
        <v>51746257</v>
      </c>
      <c r="BU147" s="128">
        <f>SUMIF($E$4:$E$136,"520",$BU$4:$BU$136)</f>
        <v>0</v>
      </c>
      <c r="BV147" s="128">
        <f>SUMIF($E$4:$E$136,"520",$BV$4:$BV$136)</f>
        <v>0</v>
      </c>
      <c r="BW147" s="128">
        <f>SUMIF($E$4:$E$136,"520",$BW$4:$BW$136)</f>
        <v>0</v>
      </c>
      <c r="BX147" s="128">
        <f>SUMIF($E$4:$E$136,"520",$BX$4:$BX$136)</f>
        <v>0</v>
      </c>
      <c r="BY147" s="129">
        <f>SUMIF($E$4:$E$136,"520",$BY$4:$BY$136)</f>
        <v>152507446</v>
      </c>
      <c r="BZ147" s="130">
        <f t="shared" si="171"/>
        <v>0.42504303174307428</v>
      </c>
      <c r="CA147" s="30">
        <f t="shared" si="172"/>
        <v>1703072661</v>
      </c>
      <c r="CB147" s="125">
        <f>SUMIF($E$4:$E$136,"520",$CB$4:$CB$136)</f>
        <v>0</v>
      </c>
      <c r="CC147" s="125">
        <f>SUMIF($E$4:$E$136,"520",$CC$4:$CC$136)</f>
        <v>412410624</v>
      </c>
      <c r="CD147" s="125">
        <f>SUMIF($E$4:$E$136,"520",$CD$4:$CD$136)</f>
        <v>0</v>
      </c>
      <c r="CE147" s="125">
        <f>SUMIF($E$4:$E$136,"520",$CE$4:$CE$136)</f>
        <v>0</v>
      </c>
      <c r="CF147" s="125">
        <f>SUMIF($E$4:$E$136,"520",$CF$4:$CF$136)</f>
        <v>0</v>
      </c>
      <c r="CG147" s="125">
        <f>SUMIF($E$4:$E$136,"520",$CG$4:$CG$136)</f>
        <v>0</v>
      </c>
      <c r="CH147" s="125">
        <f>SUMIF($E$4:$E$136,"520",$CH$4:$CH$136)</f>
        <v>0</v>
      </c>
      <c r="CI147" s="125">
        <f>SUMIF($E$4:$E$136,"520",$CI$4:$CI$136)</f>
        <v>0</v>
      </c>
      <c r="CJ147" s="125">
        <f>SUMIF($E$4:$E$136,"520",$CJ$4:$CJ$136)</f>
        <v>0</v>
      </c>
      <c r="CK147" s="125">
        <f>SUMIF($E$4:$E$136,"520",$CK$4:$CK$136)</f>
        <v>0</v>
      </c>
      <c r="CL147" s="125">
        <f>SUMIF($E$4:$E$136,"520",$CL$4:$CL$136)</f>
        <v>0</v>
      </c>
      <c r="CM147" s="125">
        <f>SUMIF($E$4:$E$136,"520",$CM$4:$CM$136)</f>
        <v>0</v>
      </c>
      <c r="CN147" s="125">
        <f>SUMIF($E$4:$E$136,"520",$CN$4:$CN$136)</f>
        <v>0</v>
      </c>
      <c r="CO147" s="125">
        <f>SUMIF($E$4:$E$136,"520",$CO$4:$CO$136)</f>
        <v>0</v>
      </c>
      <c r="CP147" s="125">
        <f>SUMIF($E$4:$E$136,"520",$CP$4:$CP$136)</f>
        <v>843395931</v>
      </c>
      <c r="CQ147" s="125">
        <f>SUMIF($E$4:$E$136,"520",$CQ$4:$CQ$136)</f>
        <v>130035143</v>
      </c>
      <c r="CR147" s="125">
        <f>SUMIF($E$4:$E$136,"520",$CR$4:$CR$136)</f>
        <v>27684921</v>
      </c>
      <c r="CS147" s="125">
        <f>SUMIF($E$4:$E$136,"520",$CS$4:$CS$136)</f>
        <v>0</v>
      </c>
      <c r="CT147" s="125">
        <f>SUMIF($E$4:$E$136,"520",$CT$4:$CT$136)</f>
        <v>0</v>
      </c>
      <c r="CU147" s="125">
        <f>SUMIF($E$4:$E$136,"520",$CU$4:$CU$136)</f>
        <v>0</v>
      </c>
      <c r="CV147" s="125">
        <f>SUMIF($E$4:$E$136,"520",$CV$4:$CV$136)</f>
        <v>0</v>
      </c>
      <c r="CW147" s="131">
        <f>SUMIF($E$4:$E$136,"520",$CW$4:$CW$136)</f>
        <v>289546042</v>
      </c>
      <c r="CX147" s="27">
        <f t="shared" si="173"/>
        <v>0.57495696825692577</v>
      </c>
      <c r="CY147" s="30">
        <f t="shared" si="174"/>
        <v>2303751434</v>
      </c>
      <c r="CZ147" s="128">
        <f>SUMIF($E$4:$E$136,"520",$CZ$4:$CZ$136)</f>
        <v>0</v>
      </c>
      <c r="DA147" s="128">
        <f>SUMIF($E$4:$E$136,"520",$DA$4:$DA$136)</f>
        <v>422589376</v>
      </c>
      <c r="DB147" s="128">
        <f>SUMIF($E$4:$E$136,"520",$DB$4:$DB$136)</f>
        <v>0</v>
      </c>
      <c r="DC147" s="128">
        <f>SUMIF($E$4:$E$136,"520",$DC$4:$DC$136)</f>
        <v>0</v>
      </c>
      <c r="DD147" s="128">
        <f>SUMIF($E$4:$E$136,"520",$DD$4:$DD$136)</f>
        <v>0</v>
      </c>
      <c r="DE147" s="128">
        <f>SUMIF($E$4:$E$136,"520",$DE$4:$DE$136)</f>
        <v>0</v>
      </c>
      <c r="DF147" s="128">
        <f>SUMIF($E$4:$E$136,"520",$DF$4:$DF$136)</f>
        <v>0</v>
      </c>
      <c r="DG147" s="128">
        <f>SUMIF($E$4:$E$136,"520",$DG$4:$DG$136)</f>
        <v>0</v>
      </c>
      <c r="DH147" s="128">
        <f>SUMIF($E$4:$E$136,"520",$DH$4:$DH$136)</f>
        <v>0</v>
      </c>
      <c r="DI147" s="132">
        <f>SUMIF($E$4:$E$136,"520",$DI$4:$DI$136)</f>
        <v>0</v>
      </c>
      <c r="DJ147" s="132">
        <f>SUMIF($E$4:$E$136,"520",$DJ$4:$DJ$136)</f>
        <v>0</v>
      </c>
      <c r="DK147" s="132">
        <f>SUMIF($E$4:$E$136,"520",$DK$4:$DK$136)</f>
        <v>0</v>
      </c>
      <c r="DL147" s="132">
        <f>SUMIF($E$4:$E$136,"520",$DL$4:$DL$136)</f>
        <v>0</v>
      </c>
      <c r="DM147" s="132">
        <f>SUMIF($E$4:$E$136,"520",$DM$4:$DM$136)</f>
        <v>0</v>
      </c>
      <c r="DN147" s="132">
        <f>SUMIF($E$4:$E$136,"520",$DN$4:$DN$136)</f>
        <v>1272222322</v>
      </c>
      <c r="DO147" s="132">
        <f>SUMIF($E$4:$E$136,"520",$DO$4:$DO$136)</f>
        <v>181964857</v>
      </c>
      <c r="DP147" s="132">
        <f>SUMIF($E$4:$E$136,"520",$DP$4:$DP$136)</f>
        <v>52315079</v>
      </c>
      <c r="DQ147" s="132">
        <f>SUMIF($E$4:$E$136,"520",$DQ$4:$DQ$136)</f>
        <v>0</v>
      </c>
      <c r="DR147" s="132">
        <f>SUMIF($E$4:$E$136,"520",$DR$4:$DR$136)</f>
        <v>0</v>
      </c>
      <c r="DS147" s="132">
        <f>SUMIF($E$4:$E$136,"520",$DS$4:$DS$136)</f>
        <v>0</v>
      </c>
      <c r="DT147" s="132">
        <f>SUMIF($E$4:$E$136,"520",$DT$4:$DT$136)</f>
        <v>0</v>
      </c>
      <c r="DU147" s="132">
        <f>SUMIF($E$4:$E$136,"520",$DU$4:$DU$136)</f>
        <v>374659800</v>
      </c>
      <c r="DW147" s="31">
        <f t="shared" si="175"/>
        <v>4006824095</v>
      </c>
      <c r="DX147" s="31">
        <f t="shared" si="176"/>
        <v>4006824095</v>
      </c>
      <c r="DY147" s="31">
        <f t="shared" si="177"/>
        <v>4006824095</v>
      </c>
    </row>
    <row r="148" spans="3:131" ht="15" thickBot="1" x14ac:dyDescent="0.35">
      <c r="C148" s="153" t="s">
        <v>393</v>
      </c>
      <c r="D148" s="154"/>
      <c r="E148" s="137"/>
      <c r="F148" s="138"/>
      <c r="G148" s="139">
        <f t="shared" ref="G148:AC148" si="178">SUM(G141:G147)</f>
        <v>39070994038</v>
      </c>
      <c r="H148" s="139">
        <f t="shared" si="178"/>
        <v>344106222</v>
      </c>
      <c r="I148" s="139">
        <f t="shared" si="178"/>
        <v>2969410598</v>
      </c>
      <c r="J148" s="139">
        <f t="shared" si="178"/>
        <v>80644090</v>
      </c>
      <c r="K148" s="139">
        <f t="shared" si="178"/>
        <v>12000000000</v>
      </c>
      <c r="L148" s="139">
        <f t="shared" si="178"/>
        <v>208000000</v>
      </c>
      <c r="M148" s="139">
        <f t="shared" si="178"/>
        <v>244096406</v>
      </c>
      <c r="N148" s="139">
        <f t="shared" si="178"/>
        <v>4398861038</v>
      </c>
      <c r="O148" s="139">
        <f t="shared" si="178"/>
        <v>971590852</v>
      </c>
      <c r="P148" s="139">
        <f t="shared" si="178"/>
        <v>929683955</v>
      </c>
      <c r="Q148" s="139">
        <f t="shared" si="178"/>
        <v>818117257</v>
      </c>
      <c r="R148" s="140">
        <f t="shared" si="178"/>
        <v>797458202</v>
      </c>
      <c r="S148" s="140">
        <f t="shared" si="178"/>
        <v>151047242</v>
      </c>
      <c r="T148" s="139">
        <f t="shared" si="178"/>
        <v>177491556</v>
      </c>
      <c r="U148" s="140">
        <f t="shared" si="178"/>
        <v>247290061</v>
      </c>
      <c r="V148" s="139">
        <f t="shared" si="178"/>
        <v>5673269814</v>
      </c>
      <c r="W148" s="139">
        <f t="shared" si="178"/>
        <v>1161806613</v>
      </c>
      <c r="X148" s="139">
        <f t="shared" si="178"/>
        <v>1736549937</v>
      </c>
      <c r="Y148" s="139">
        <f t="shared" si="178"/>
        <v>687105289</v>
      </c>
      <c r="Z148" s="139">
        <f t="shared" si="178"/>
        <v>1770728185</v>
      </c>
      <c r="AA148" s="139">
        <f t="shared" si="178"/>
        <v>302298830</v>
      </c>
      <c r="AB148" s="139">
        <f t="shared" si="178"/>
        <v>1337681906</v>
      </c>
      <c r="AC148" s="139">
        <f t="shared" si="178"/>
        <v>2063755985</v>
      </c>
      <c r="AD148" s="141">
        <f t="shared" si="168"/>
        <v>0.34476129616510576</v>
      </c>
      <c r="AE148" s="142">
        <f t="shared" ref="AE148:BA148" si="179">SUM(AE141:AE147)</f>
        <v>13470166547</v>
      </c>
      <c r="AF148" s="142">
        <f t="shared" si="179"/>
        <v>344103222</v>
      </c>
      <c r="AG148" s="142">
        <f t="shared" si="179"/>
        <v>2473125984</v>
      </c>
      <c r="AH148" s="142">
        <f t="shared" si="179"/>
        <v>0</v>
      </c>
      <c r="AI148" s="142">
        <f t="shared" si="179"/>
        <v>0</v>
      </c>
      <c r="AJ148" s="142">
        <f t="shared" si="179"/>
        <v>150000000</v>
      </c>
      <c r="AK148" s="142">
        <f t="shared" si="179"/>
        <v>226918964</v>
      </c>
      <c r="AL148" s="142">
        <f t="shared" si="179"/>
        <v>1798200931</v>
      </c>
      <c r="AM148" s="142">
        <f t="shared" si="179"/>
        <v>187239416</v>
      </c>
      <c r="AN148" s="142">
        <f t="shared" si="179"/>
        <v>237571122</v>
      </c>
      <c r="AO148" s="142">
        <f t="shared" si="179"/>
        <v>127713837</v>
      </c>
      <c r="AP148" s="142">
        <f t="shared" si="179"/>
        <v>153194295</v>
      </c>
      <c r="AQ148" s="142">
        <f t="shared" si="179"/>
        <v>1409058</v>
      </c>
      <c r="AR148" s="142">
        <f t="shared" si="179"/>
        <v>12259020</v>
      </c>
      <c r="AS148" s="142">
        <f t="shared" si="179"/>
        <v>24414058</v>
      </c>
      <c r="AT148" s="142">
        <f t="shared" si="179"/>
        <v>2288814785</v>
      </c>
      <c r="AU148" s="142">
        <f t="shared" si="179"/>
        <v>547137224</v>
      </c>
      <c r="AV148" s="142">
        <f t="shared" si="179"/>
        <v>1208711494</v>
      </c>
      <c r="AW148" s="142">
        <f t="shared" si="179"/>
        <v>521342966</v>
      </c>
      <c r="AX148" s="142">
        <f t="shared" si="179"/>
        <v>1722490685</v>
      </c>
      <c r="AY148" s="142">
        <f>SUM(AY141:AY147)</f>
        <v>113978820</v>
      </c>
      <c r="AZ148" s="142">
        <f>SUM(AZ141:AZ147)</f>
        <v>304570495</v>
      </c>
      <c r="BA148" s="142">
        <f t="shared" si="179"/>
        <v>1026970171</v>
      </c>
      <c r="BB148" s="143">
        <f t="shared" si="169"/>
        <v>0.65523870383489424</v>
      </c>
      <c r="BC148" s="142">
        <f t="shared" ref="BC148:BY148" si="180">SUM(BC141:BC147)</f>
        <v>25600827491</v>
      </c>
      <c r="BD148" s="142">
        <f t="shared" si="180"/>
        <v>3000</v>
      </c>
      <c r="BE148" s="142">
        <f t="shared" si="180"/>
        <v>496284614</v>
      </c>
      <c r="BF148" s="142">
        <f t="shared" si="180"/>
        <v>80644090</v>
      </c>
      <c r="BG148" s="142">
        <f t="shared" si="180"/>
        <v>12000000000</v>
      </c>
      <c r="BH148" s="142">
        <f t="shared" si="180"/>
        <v>58000000</v>
      </c>
      <c r="BI148" s="142">
        <f t="shared" si="180"/>
        <v>17177442</v>
      </c>
      <c r="BJ148" s="142">
        <f t="shared" si="180"/>
        <v>2600660107</v>
      </c>
      <c r="BK148" s="142">
        <f t="shared" si="180"/>
        <v>784351436</v>
      </c>
      <c r="BL148" s="142">
        <f t="shared" si="180"/>
        <v>692112833</v>
      </c>
      <c r="BM148" s="142">
        <f t="shared" si="180"/>
        <v>690403420</v>
      </c>
      <c r="BN148" s="142">
        <f t="shared" si="180"/>
        <v>644263907</v>
      </c>
      <c r="BO148" s="142">
        <f t="shared" si="180"/>
        <v>149638184</v>
      </c>
      <c r="BP148" s="142">
        <f t="shared" si="180"/>
        <v>165232536</v>
      </c>
      <c r="BQ148" s="142">
        <f t="shared" si="180"/>
        <v>222876003</v>
      </c>
      <c r="BR148" s="142">
        <f t="shared" si="180"/>
        <v>3384455029</v>
      </c>
      <c r="BS148" s="142">
        <f t="shared" si="180"/>
        <v>614669389</v>
      </c>
      <c r="BT148" s="142">
        <f t="shared" si="180"/>
        <v>527838443</v>
      </c>
      <c r="BU148" s="142">
        <f t="shared" si="180"/>
        <v>165762323</v>
      </c>
      <c r="BV148" s="142">
        <f t="shared" si="180"/>
        <v>48237500</v>
      </c>
      <c r="BW148" s="142">
        <f t="shared" si="180"/>
        <v>188320010</v>
      </c>
      <c r="BX148" s="142">
        <f t="shared" si="180"/>
        <v>1033111411</v>
      </c>
      <c r="BY148" s="142">
        <f t="shared" si="180"/>
        <v>1036785814</v>
      </c>
      <c r="BZ148" s="144">
        <f t="shared" si="171"/>
        <v>0.22372448920799071</v>
      </c>
      <c r="CA148" s="145">
        <f t="shared" ref="CA148:CW148" si="181">SUM(CA141:CA147)</f>
        <v>8741138184</v>
      </c>
      <c r="CB148" s="145">
        <f t="shared" si="181"/>
        <v>328965376</v>
      </c>
      <c r="CC148" s="145">
        <f t="shared" si="181"/>
        <v>1588136738</v>
      </c>
      <c r="CD148" s="145">
        <f t="shared" si="181"/>
        <v>0</v>
      </c>
      <c r="CE148" s="145">
        <f t="shared" si="181"/>
        <v>0</v>
      </c>
      <c r="CF148" s="145">
        <f t="shared" si="181"/>
        <v>143526671</v>
      </c>
      <c r="CG148" s="145">
        <f t="shared" si="181"/>
        <v>226918964</v>
      </c>
      <c r="CH148" s="145">
        <f t="shared" si="181"/>
        <v>957624304</v>
      </c>
      <c r="CI148" s="145">
        <f t="shared" si="181"/>
        <v>159906384</v>
      </c>
      <c r="CJ148" s="145">
        <f t="shared" si="181"/>
        <v>212021492</v>
      </c>
      <c r="CK148" s="145">
        <f t="shared" si="181"/>
        <v>126521677</v>
      </c>
      <c r="CL148" s="145">
        <f t="shared" si="181"/>
        <v>74422697</v>
      </c>
      <c r="CM148" s="145">
        <f t="shared" si="181"/>
        <v>1409058</v>
      </c>
      <c r="CN148" s="145">
        <f t="shared" si="181"/>
        <v>11809914</v>
      </c>
      <c r="CO148" s="145">
        <f t="shared" si="181"/>
        <v>1414058</v>
      </c>
      <c r="CP148" s="145">
        <f t="shared" si="181"/>
        <v>1217272842</v>
      </c>
      <c r="CQ148" s="145">
        <f t="shared" si="181"/>
        <v>408667596</v>
      </c>
      <c r="CR148" s="145">
        <f t="shared" si="181"/>
        <v>812988318</v>
      </c>
      <c r="CS148" s="145">
        <f t="shared" si="181"/>
        <v>290005631</v>
      </c>
      <c r="CT148" s="145">
        <f t="shared" si="181"/>
        <v>1532540560</v>
      </c>
      <c r="CU148" s="145">
        <f t="shared" si="181"/>
        <v>80077730</v>
      </c>
      <c r="CV148" s="145">
        <f t="shared" si="181"/>
        <v>45956280</v>
      </c>
      <c r="CW148" s="145">
        <f t="shared" si="181"/>
        <v>520951894</v>
      </c>
      <c r="CX148" s="146">
        <f t="shared" si="173"/>
        <v>0.77627551079200929</v>
      </c>
      <c r="CY148" s="139">
        <f t="shared" ref="CY148:DU148" ca="1" si="182">SUM(CY141:CY147)</f>
        <v>30329855854</v>
      </c>
      <c r="CZ148" s="139">
        <f t="shared" ca="1" si="182"/>
        <v>15140846</v>
      </c>
      <c r="DA148" s="139">
        <f t="shared" si="182"/>
        <v>1381273860</v>
      </c>
      <c r="DB148" s="139">
        <f t="shared" si="182"/>
        <v>80644090</v>
      </c>
      <c r="DC148" s="139">
        <f t="shared" si="182"/>
        <v>12000000000</v>
      </c>
      <c r="DD148" s="139">
        <f t="shared" si="182"/>
        <v>64473329</v>
      </c>
      <c r="DE148" s="139">
        <f t="shared" si="182"/>
        <v>17177442</v>
      </c>
      <c r="DF148" s="139">
        <f t="shared" si="182"/>
        <v>3441236734</v>
      </c>
      <c r="DG148" s="139">
        <f t="shared" si="182"/>
        <v>811684468</v>
      </c>
      <c r="DH148" s="139">
        <f t="shared" si="182"/>
        <v>717662463</v>
      </c>
      <c r="DI148" s="139">
        <f t="shared" si="182"/>
        <v>691595580</v>
      </c>
      <c r="DJ148" s="139">
        <f t="shared" si="182"/>
        <v>723035505</v>
      </c>
      <c r="DK148" s="139">
        <f t="shared" si="182"/>
        <v>149638184</v>
      </c>
      <c r="DL148" s="139">
        <f t="shared" si="182"/>
        <v>165681642</v>
      </c>
      <c r="DM148" s="139">
        <f t="shared" si="182"/>
        <v>245876003</v>
      </c>
      <c r="DN148" s="139">
        <f t="shared" si="182"/>
        <v>4455996972</v>
      </c>
      <c r="DO148" s="139">
        <f t="shared" si="182"/>
        <v>753139017</v>
      </c>
      <c r="DP148" s="139">
        <f t="shared" si="182"/>
        <v>923561619</v>
      </c>
      <c r="DQ148" s="139">
        <f t="shared" si="182"/>
        <v>397099658</v>
      </c>
      <c r="DR148" s="139">
        <f t="shared" si="182"/>
        <v>238187625</v>
      </c>
      <c r="DS148" s="139">
        <f t="shared" si="182"/>
        <v>222221100</v>
      </c>
      <c r="DT148" s="139">
        <f t="shared" si="182"/>
        <v>1291725626</v>
      </c>
      <c r="DU148" s="139">
        <f t="shared" si="182"/>
        <v>1542804091</v>
      </c>
      <c r="DW148" s="31">
        <f>+G148</f>
        <v>39070994038</v>
      </c>
      <c r="DX148" s="31">
        <f>AE148+BC148</f>
        <v>39070994038</v>
      </c>
      <c r="DY148" s="34">
        <f ca="1">+CA148+CY148</f>
        <v>39070994038</v>
      </c>
    </row>
    <row r="149" spans="3:131" ht="15" thickTop="1" x14ac:dyDescent="0.3">
      <c r="G149" s="39">
        <f t="shared" ref="G149:AC149" si="183">+G139-G148</f>
        <v>0</v>
      </c>
      <c r="H149" s="39">
        <f t="shared" si="183"/>
        <v>0</v>
      </c>
      <c r="I149" s="39">
        <f t="shared" si="183"/>
        <v>0</v>
      </c>
      <c r="J149" s="39">
        <f t="shared" si="183"/>
        <v>0</v>
      </c>
      <c r="K149" s="39">
        <f t="shared" si="183"/>
        <v>0</v>
      </c>
      <c r="L149" s="39">
        <f t="shared" si="183"/>
        <v>0</v>
      </c>
      <c r="M149" s="39">
        <f t="shared" si="183"/>
        <v>0</v>
      </c>
      <c r="N149" s="39">
        <f t="shared" si="183"/>
        <v>0</v>
      </c>
      <c r="O149" s="39">
        <f t="shared" si="183"/>
        <v>0</v>
      </c>
      <c r="P149" s="39">
        <f t="shared" si="183"/>
        <v>0</v>
      </c>
      <c r="Q149" s="39">
        <f t="shared" si="183"/>
        <v>0</v>
      </c>
      <c r="R149" s="39">
        <f t="shared" si="183"/>
        <v>0</v>
      </c>
      <c r="S149" s="39">
        <f t="shared" si="183"/>
        <v>0</v>
      </c>
      <c r="T149" s="39">
        <f t="shared" si="183"/>
        <v>0</v>
      </c>
      <c r="U149" s="39">
        <f t="shared" si="183"/>
        <v>0</v>
      </c>
      <c r="V149" s="39">
        <f t="shared" si="183"/>
        <v>0</v>
      </c>
      <c r="W149" s="39">
        <f t="shared" si="183"/>
        <v>0</v>
      </c>
      <c r="X149" s="39">
        <f t="shared" si="183"/>
        <v>0</v>
      </c>
      <c r="Y149" s="39">
        <f t="shared" si="183"/>
        <v>0</v>
      </c>
      <c r="Z149" s="39">
        <f t="shared" si="183"/>
        <v>0</v>
      </c>
      <c r="AA149" s="39">
        <f t="shared" si="183"/>
        <v>0</v>
      </c>
      <c r="AB149" s="39">
        <f t="shared" si="183"/>
        <v>0</v>
      </c>
      <c r="AC149" s="39">
        <f t="shared" si="183"/>
        <v>0</v>
      </c>
      <c r="AE149" s="39">
        <f t="shared" ref="AE149:BA149" si="184">+AE139-AE148</f>
        <v>0</v>
      </c>
      <c r="AF149" s="39">
        <f t="shared" si="184"/>
        <v>0</v>
      </c>
      <c r="AG149" s="39">
        <f t="shared" si="184"/>
        <v>0</v>
      </c>
      <c r="AH149" s="39">
        <f t="shared" si="184"/>
        <v>0</v>
      </c>
      <c r="AI149" s="39">
        <f t="shared" si="184"/>
        <v>0</v>
      </c>
      <c r="AJ149" s="39">
        <f t="shared" si="184"/>
        <v>0</v>
      </c>
      <c r="AK149" s="39">
        <f t="shared" si="184"/>
        <v>0</v>
      </c>
      <c r="AL149" s="39">
        <f t="shared" si="184"/>
        <v>0</v>
      </c>
      <c r="AM149" s="39">
        <f t="shared" si="184"/>
        <v>0</v>
      </c>
      <c r="AN149" s="39">
        <f t="shared" si="184"/>
        <v>0</v>
      </c>
      <c r="AO149" s="39">
        <f t="shared" si="184"/>
        <v>0</v>
      </c>
      <c r="AP149" s="39">
        <f t="shared" si="184"/>
        <v>0</v>
      </c>
      <c r="AQ149" s="39">
        <f t="shared" si="184"/>
        <v>0</v>
      </c>
      <c r="AR149" s="39">
        <f t="shared" si="184"/>
        <v>0</v>
      </c>
      <c r="AS149" s="39">
        <f t="shared" si="184"/>
        <v>0</v>
      </c>
      <c r="AT149" s="39">
        <f t="shared" si="184"/>
        <v>0</v>
      </c>
      <c r="AU149" s="39">
        <f t="shared" si="184"/>
        <v>0</v>
      </c>
      <c r="AV149" s="39">
        <f t="shared" si="184"/>
        <v>0</v>
      </c>
      <c r="AW149" s="39">
        <f t="shared" si="184"/>
        <v>0</v>
      </c>
      <c r="AX149" s="39">
        <f t="shared" si="184"/>
        <v>0</v>
      </c>
      <c r="AY149" s="39">
        <f>+AY139-AY148</f>
        <v>0</v>
      </c>
      <c r="AZ149" s="39">
        <f>+AZ139-AZ148</f>
        <v>0</v>
      </c>
      <c r="BA149" s="39">
        <f t="shared" si="184"/>
        <v>0</v>
      </c>
      <c r="BC149" s="39">
        <f t="shared" ref="BC149:DN149" si="185">+BC139-BC148</f>
        <v>0</v>
      </c>
      <c r="BD149" s="39">
        <f t="shared" si="185"/>
        <v>0</v>
      </c>
      <c r="BE149" s="39">
        <f t="shared" si="185"/>
        <v>0</v>
      </c>
      <c r="BF149" s="39">
        <f t="shared" si="185"/>
        <v>0</v>
      </c>
      <c r="BG149" s="39">
        <f t="shared" si="185"/>
        <v>0</v>
      </c>
      <c r="BH149" s="39">
        <f t="shared" si="185"/>
        <v>0</v>
      </c>
      <c r="BI149" s="39">
        <f t="shared" si="185"/>
        <v>0</v>
      </c>
      <c r="BJ149" s="39">
        <f t="shared" si="185"/>
        <v>0</v>
      </c>
      <c r="BK149" s="39">
        <f t="shared" si="185"/>
        <v>0</v>
      </c>
      <c r="BL149" s="39">
        <f t="shared" si="185"/>
        <v>0</v>
      </c>
      <c r="BM149" s="39">
        <f t="shared" si="185"/>
        <v>0</v>
      </c>
      <c r="BN149" s="39">
        <f t="shared" si="185"/>
        <v>0</v>
      </c>
      <c r="BO149" s="39">
        <f t="shared" si="185"/>
        <v>0</v>
      </c>
      <c r="BP149" s="39">
        <f t="shared" si="185"/>
        <v>0</v>
      </c>
      <c r="BQ149" s="39">
        <f t="shared" si="185"/>
        <v>0</v>
      </c>
      <c r="BR149" s="39">
        <f t="shared" si="185"/>
        <v>0</v>
      </c>
      <c r="BS149" s="39">
        <f t="shared" si="185"/>
        <v>0</v>
      </c>
      <c r="BT149" s="39">
        <f t="shared" si="185"/>
        <v>0</v>
      </c>
      <c r="BU149" s="39">
        <f t="shared" si="185"/>
        <v>0</v>
      </c>
      <c r="BV149" s="39">
        <f t="shared" si="185"/>
        <v>0</v>
      </c>
      <c r="BW149" s="39">
        <f t="shared" si="185"/>
        <v>0</v>
      </c>
      <c r="BX149" s="39"/>
      <c r="BY149" s="39">
        <f t="shared" si="185"/>
        <v>0</v>
      </c>
      <c r="BZ149" s="39">
        <f t="shared" si="185"/>
        <v>0</v>
      </c>
      <c r="CA149" s="39">
        <f t="shared" si="185"/>
        <v>0</v>
      </c>
      <c r="CB149" s="39">
        <f t="shared" si="185"/>
        <v>0</v>
      </c>
      <c r="CC149" s="39">
        <f t="shared" si="185"/>
        <v>0</v>
      </c>
      <c r="CD149" s="39">
        <f t="shared" si="185"/>
        <v>0</v>
      </c>
      <c r="CE149" s="39">
        <f t="shared" si="185"/>
        <v>0</v>
      </c>
      <c r="CF149" s="39">
        <f t="shared" si="185"/>
        <v>0</v>
      </c>
      <c r="CG149" s="39">
        <f t="shared" si="185"/>
        <v>0</v>
      </c>
      <c r="CH149" s="39">
        <f t="shared" si="185"/>
        <v>0</v>
      </c>
      <c r="CI149" s="39">
        <f t="shared" si="185"/>
        <v>0</v>
      </c>
      <c r="CJ149" s="39">
        <f t="shared" si="185"/>
        <v>0</v>
      </c>
      <c r="CK149" s="39">
        <f t="shared" si="185"/>
        <v>0</v>
      </c>
      <c r="CL149" s="39">
        <f t="shared" si="185"/>
        <v>0</v>
      </c>
      <c r="CM149" s="39">
        <f t="shared" si="185"/>
        <v>0</v>
      </c>
      <c r="CN149" s="39">
        <f t="shared" si="185"/>
        <v>0</v>
      </c>
      <c r="CO149" s="39">
        <f t="shared" si="185"/>
        <v>0</v>
      </c>
      <c r="CP149" s="39">
        <f t="shared" si="185"/>
        <v>0</v>
      </c>
      <c r="CQ149" s="39">
        <f t="shared" si="185"/>
        <v>0</v>
      </c>
      <c r="CR149" s="39">
        <f t="shared" si="185"/>
        <v>0</v>
      </c>
      <c r="CS149" s="39">
        <f t="shared" si="185"/>
        <v>0</v>
      </c>
      <c r="CT149" s="39">
        <f t="shared" si="185"/>
        <v>0</v>
      </c>
      <c r="CU149" s="39">
        <f t="shared" si="185"/>
        <v>0</v>
      </c>
      <c r="CV149" s="39"/>
      <c r="CW149" s="39">
        <f t="shared" si="185"/>
        <v>0</v>
      </c>
      <c r="CX149" s="39">
        <f t="shared" si="185"/>
        <v>0</v>
      </c>
      <c r="CY149" s="39">
        <f t="shared" ca="1" si="185"/>
        <v>0</v>
      </c>
      <c r="CZ149" s="39">
        <f t="shared" ca="1" si="185"/>
        <v>0</v>
      </c>
      <c r="DA149" s="39">
        <f t="shared" si="185"/>
        <v>0</v>
      </c>
      <c r="DB149" s="39">
        <f t="shared" si="185"/>
        <v>0</v>
      </c>
      <c r="DC149" s="39">
        <f t="shared" si="185"/>
        <v>0</v>
      </c>
      <c r="DD149" s="39">
        <f t="shared" si="185"/>
        <v>0</v>
      </c>
      <c r="DE149" s="39">
        <f t="shared" si="185"/>
        <v>0</v>
      </c>
      <c r="DF149" s="39">
        <f t="shared" si="185"/>
        <v>0</v>
      </c>
      <c r="DG149" s="39">
        <f t="shared" si="185"/>
        <v>0</v>
      </c>
      <c r="DH149" s="39">
        <f t="shared" si="185"/>
        <v>0</v>
      </c>
      <c r="DI149" s="39">
        <f t="shared" si="185"/>
        <v>0</v>
      </c>
      <c r="DJ149" s="39">
        <f t="shared" si="185"/>
        <v>0</v>
      </c>
      <c r="DK149" s="39">
        <f t="shared" si="185"/>
        <v>0</v>
      </c>
      <c r="DL149" s="39">
        <f t="shared" si="185"/>
        <v>0</v>
      </c>
      <c r="DM149" s="39">
        <f t="shared" si="185"/>
        <v>0</v>
      </c>
      <c r="DN149" s="39">
        <f t="shared" si="185"/>
        <v>0</v>
      </c>
      <c r="DO149" s="39">
        <f t="shared" ref="DO149:DU149" si="186">+DO139-DO148</f>
        <v>0</v>
      </c>
      <c r="DP149" s="39">
        <f t="shared" si="186"/>
        <v>0</v>
      </c>
      <c r="DQ149" s="39">
        <f t="shared" si="186"/>
        <v>0</v>
      </c>
      <c r="DR149" s="39">
        <f t="shared" si="186"/>
        <v>0</v>
      </c>
      <c r="DS149" s="39">
        <f t="shared" si="186"/>
        <v>0</v>
      </c>
      <c r="DT149" s="39">
        <f t="shared" si="186"/>
        <v>0</v>
      </c>
      <c r="DU149" s="39">
        <f t="shared" si="186"/>
        <v>0</v>
      </c>
      <c r="DX149" s="39"/>
    </row>
  </sheetData>
  <mergeCells count="60">
    <mergeCell ref="B137:D137"/>
    <mergeCell ref="C139:E139"/>
    <mergeCell ref="C148:D148"/>
    <mergeCell ref="B115:B117"/>
    <mergeCell ref="B118:F118"/>
    <mergeCell ref="A119:A127"/>
    <mergeCell ref="B120:B121"/>
    <mergeCell ref="B122:B127"/>
    <mergeCell ref="A128:A136"/>
    <mergeCell ref="B128:B134"/>
    <mergeCell ref="B135:B136"/>
    <mergeCell ref="A98:A101"/>
    <mergeCell ref="B100:B101"/>
    <mergeCell ref="B102:F102"/>
    <mergeCell ref="A103:A114"/>
    <mergeCell ref="B103:B105"/>
    <mergeCell ref="B109:B110"/>
    <mergeCell ref="B78:E78"/>
    <mergeCell ref="A79:A90"/>
    <mergeCell ref="B79:B81"/>
    <mergeCell ref="B85:B92"/>
    <mergeCell ref="A94:A97"/>
    <mergeCell ref="B94:B95"/>
    <mergeCell ref="B42:B48"/>
    <mergeCell ref="A57:A70"/>
    <mergeCell ref="B57:B60"/>
    <mergeCell ref="B61:B69"/>
    <mergeCell ref="B71:B72"/>
    <mergeCell ref="A73:A77"/>
    <mergeCell ref="B73:B74"/>
    <mergeCell ref="B24:B28"/>
    <mergeCell ref="B29:B30"/>
    <mergeCell ref="B31:B32"/>
    <mergeCell ref="B33:B36"/>
    <mergeCell ref="B37:E37"/>
    <mergeCell ref="B38:B41"/>
    <mergeCell ref="CY2:DJ2"/>
    <mergeCell ref="DK2:DU2"/>
    <mergeCell ref="B4:B9"/>
    <mergeCell ref="B10:B13"/>
    <mergeCell ref="B14:B18"/>
    <mergeCell ref="B19:B23"/>
    <mergeCell ref="G2:AC2"/>
    <mergeCell ref="AE2:BA2"/>
    <mergeCell ref="BD2:BN2"/>
    <mergeCell ref="BO2:BY2"/>
    <mergeCell ref="CB2:CM2"/>
    <mergeCell ref="CP2:CW2"/>
    <mergeCell ref="A2:A3"/>
    <mergeCell ref="B2:B3"/>
    <mergeCell ref="C2:C3"/>
    <mergeCell ref="D2:D3"/>
    <mergeCell ref="E2:E3"/>
    <mergeCell ref="F2:F3"/>
    <mergeCell ref="C1:F1"/>
    <mergeCell ref="G1:AC1"/>
    <mergeCell ref="AE1:BA1"/>
    <mergeCell ref="BD1:BZ1"/>
    <mergeCell ref="CA1:CW1"/>
    <mergeCell ref="CY1:DU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Z205"/>
  <sheetViews>
    <sheetView showGridLines="0" tabSelected="1" zoomScaleNormal="100" zoomScalePageLayoutView="50" workbookViewId="0">
      <pane xSplit="3" ySplit="4" topLeftCell="D103" activePane="bottomRight" state="frozen"/>
      <selection activeCell="Z102" sqref="Z102"/>
      <selection pane="topRight" activeCell="Z102" sqref="Z102"/>
      <selection pane="bottomLeft" activeCell="Z102" sqref="Z102"/>
      <selection pane="bottomRight" activeCell="AE211" sqref="AE211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37.6640625" customWidth="1"/>
    <col min="5" max="5" width="15" customWidth="1"/>
    <col min="6" max="6" width="12.5546875" hidden="1" customWidth="1"/>
    <col min="7" max="7" width="15" customWidth="1"/>
    <col min="8" max="8" width="12.109375" hidden="1" customWidth="1"/>
    <col min="9" max="9" width="13.88671875" hidden="1" customWidth="1"/>
    <col min="10" max="10" width="12.6640625" hidden="1" customWidth="1"/>
    <col min="11" max="11" width="14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3" hidden="1" customWidth="1"/>
    <col min="24" max="24" width="13.44140625" hidden="1" customWidth="1"/>
    <col min="25" max="25" width="11.44140625" hidden="1" customWidth="1"/>
    <col min="26" max="26" width="12.6640625" hidden="1" customWidth="1"/>
    <col min="27" max="27" width="11.44140625" hidden="1" customWidth="1"/>
    <col min="28" max="28" width="12.6640625" hidden="1" customWidth="1"/>
    <col min="29" max="29" width="14" hidden="1" customWidth="1"/>
    <col min="30" max="30" width="15.6640625" customWidth="1"/>
    <col min="31" max="31" width="14.3320312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1.44140625" hidden="1" customWidth="1"/>
    <col min="49" max="50" width="13.44140625" hidden="1" customWidth="1"/>
    <col min="51" max="52" width="15.5546875" hidden="1" customWidth="1"/>
    <col min="53" max="53" width="0.33203125" customWidth="1"/>
    <col min="54" max="54" width="9" customWidth="1"/>
    <col min="55" max="55" width="14.88671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10.33203125" customWidth="1"/>
    <col min="79" max="79" width="14.664062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9.6640625" customWidth="1"/>
    <col min="103" max="103" width="14.2187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5.109375" customWidth="1"/>
    <col min="127" max="127" width="25.5546875" customWidth="1"/>
    <col min="128" max="128" width="17.44140625" customWidth="1"/>
    <col min="129" max="129" width="19.44140625" customWidth="1"/>
    <col min="130" max="130" width="13.21875" customWidth="1"/>
    <col min="131" max="154" width="11.44140625" customWidth="1"/>
  </cols>
  <sheetData>
    <row r="1" spans="1:130" ht="15" hidden="1" customHeight="1" x14ac:dyDescent="0.35">
      <c r="C1" s="204" t="s">
        <v>0</v>
      </c>
      <c r="D1" s="205"/>
      <c r="E1" s="205"/>
      <c r="F1" s="206"/>
      <c r="G1" s="207" t="s">
        <v>1</v>
      </c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9"/>
      <c r="AD1" s="1"/>
      <c r="AE1" s="210" t="s">
        <v>2</v>
      </c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2"/>
      <c r="BB1" s="2"/>
      <c r="BC1" s="3"/>
      <c r="BD1" s="213" t="s">
        <v>3</v>
      </c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5"/>
      <c r="CA1" s="210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5"/>
      <c r="CX1" s="2"/>
      <c r="CY1" s="213" t="s">
        <v>3</v>
      </c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</row>
    <row r="2" spans="1:130" ht="15" hidden="1" customHeight="1" x14ac:dyDescent="0.3">
      <c r="A2" s="202" t="s">
        <v>4</v>
      </c>
      <c r="B2" s="202" t="s">
        <v>5</v>
      </c>
      <c r="C2" s="202" t="s">
        <v>6</v>
      </c>
      <c r="D2" s="202" t="s">
        <v>7</v>
      </c>
      <c r="E2" s="203" t="s">
        <v>8</v>
      </c>
      <c r="F2" s="202" t="s">
        <v>9</v>
      </c>
      <c r="G2" s="198" t="s">
        <v>10</v>
      </c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5"/>
      <c r="AE2" s="199" t="s">
        <v>11</v>
      </c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1"/>
      <c r="BB2" s="9"/>
      <c r="BC2" s="10"/>
      <c r="BD2" s="192" t="s">
        <v>12</v>
      </c>
      <c r="BE2" s="193"/>
      <c r="BF2" s="193"/>
      <c r="BG2" s="193"/>
      <c r="BH2" s="193"/>
      <c r="BI2" s="193"/>
      <c r="BJ2" s="193"/>
      <c r="BK2" s="193"/>
      <c r="BL2" s="193"/>
      <c r="BM2" s="193"/>
      <c r="BN2" s="193"/>
      <c r="BO2" s="192" t="s">
        <v>12</v>
      </c>
      <c r="BP2" s="193"/>
      <c r="BQ2" s="193"/>
      <c r="BR2" s="193"/>
      <c r="BS2" s="193"/>
      <c r="BT2" s="193"/>
      <c r="BU2" s="193"/>
      <c r="BV2" s="193"/>
      <c r="BW2" s="193"/>
      <c r="BX2" s="193"/>
      <c r="BY2" s="194"/>
      <c r="BZ2" s="14"/>
      <c r="CA2" s="5"/>
      <c r="CB2" s="199" t="s">
        <v>13</v>
      </c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15"/>
      <c r="CO2" s="15"/>
      <c r="CP2" s="200"/>
      <c r="CQ2" s="200"/>
      <c r="CR2" s="200"/>
      <c r="CS2" s="200"/>
      <c r="CT2" s="200"/>
      <c r="CU2" s="200"/>
      <c r="CV2" s="200"/>
      <c r="CW2" s="201"/>
      <c r="CX2" s="16"/>
      <c r="CY2" s="192" t="s">
        <v>12</v>
      </c>
      <c r="CZ2" s="193"/>
      <c r="DA2" s="193"/>
      <c r="DB2" s="193"/>
      <c r="DC2" s="193"/>
      <c r="DD2" s="193"/>
      <c r="DE2" s="193"/>
      <c r="DF2" s="193"/>
      <c r="DG2" s="193"/>
      <c r="DH2" s="193"/>
      <c r="DI2" s="193"/>
      <c r="DJ2" s="193"/>
      <c r="DK2" s="193" t="s">
        <v>12</v>
      </c>
      <c r="DL2" s="193"/>
      <c r="DM2" s="193"/>
      <c r="DN2" s="193"/>
      <c r="DO2" s="193"/>
      <c r="DP2" s="193"/>
      <c r="DQ2" s="193"/>
      <c r="DR2" s="193"/>
      <c r="DS2" s="193"/>
      <c r="DT2" s="193"/>
      <c r="DU2" s="194"/>
    </row>
    <row r="3" spans="1:130" ht="39" customHeight="1" x14ac:dyDescent="0.3">
      <c r="A3" s="202"/>
      <c r="B3" s="202"/>
      <c r="C3" s="202"/>
      <c r="D3" s="202"/>
      <c r="E3" s="203"/>
      <c r="F3" s="202"/>
      <c r="G3" s="244" t="s">
        <v>10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246" t="s">
        <v>394</v>
      </c>
      <c r="AE3" s="24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8"/>
      <c r="BB3" s="249" t="s">
        <v>396</v>
      </c>
      <c r="BC3" s="250"/>
      <c r="BD3" s="11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1"/>
      <c r="BP3" s="12"/>
      <c r="BQ3" s="12"/>
      <c r="BR3" s="12"/>
      <c r="BS3" s="12"/>
      <c r="BT3" s="12"/>
      <c r="BU3" s="12"/>
      <c r="BV3" s="12"/>
      <c r="BW3" s="12"/>
      <c r="BX3" s="12"/>
      <c r="BY3" s="13"/>
      <c r="BZ3" s="246" t="s">
        <v>413</v>
      </c>
      <c r="CA3" s="248"/>
      <c r="CB3" s="6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15"/>
      <c r="CO3" s="15"/>
      <c r="CP3" s="7"/>
      <c r="CQ3" s="7"/>
      <c r="CR3" s="7"/>
      <c r="CS3" s="7"/>
      <c r="CT3" s="7"/>
      <c r="CU3" s="7"/>
      <c r="CV3" s="7"/>
      <c r="CW3" s="8"/>
      <c r="CX3" s="251" t="s">
        <v>397</v>
      </c>
      <c r="CY3" s="251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3"/>
    </row>
    <row r="4" spans="1:130" s="21" customFormat="1" ht="40.200000000000003" customHeight="1" x14ac:dyDescent="0.25">
      <c r="A4" s="202"/>
      <c r="B4" s="202"/>
      <c r="C4" s="202"/>
      <c r="D4" s="202"/>
      <c r="E4" s="203"/>
      <c r="F4" s="202"/>
      <c r="G4" s="245"/>
      <c r="H4" s="17" t="s">
        <v>15</v>
      </c>
      <c r="I4" s="17" t="s">
        <v>16</v>
      </c>
      <c r="J4" s="17" t="s">
        <v>17</v>
      </c>
      <c r="K4" s="17" t="s">
        <v>18</v>
      </c>
      <c r="L4" s="17" t="s">
        <v>19</v>
      </c>
      <c r="M4" s="17" t="s">
        <v>20</v>
      </c>
      <c r="N4" s="17" t="s">
        <v>21</v>
      </c>
      <c r="O4" s="17" t="s">
        <v>22</v>
      </c>
      <c r="P4" s="17" t="s">
        <v>23</v>
      </c>
      <c r="Q4" s="17" t="s">
        <v>24</v>
      </c>
      <c r="R4" s="17" t="s">
        <v>25</v>
      </c>
      <c r="S4" s="17" t="s">
        <v>26</v>
      </c>
      <c r="T4" s="17" t="s">
        <v>27</v>
      </c>
      <c r="U4" s="17" t="s">
        <v>28</v>
      </c>
      <c r="V4" s="17" t="s">
        <v>29</v>
      </c>
      <c r="W4" s="17" t="s">
        <v>30</v>
      </c>
      <c r="X4" s="17" t="s">
        <v>31</v>
      </c>
      <c r="Y4" s="17" t="s">
        <v>32</v>
      </c>
      <c r="Z4" s="17" t="s">
        <v>33</v>
      </c>
      <c r="AA4" s="17" t="s">
        <v>34</v>
      </c>
      <c r="AB4" s="17" t="s">
        <v>35</v>
      </c>
      <c r="AC4" s="17" t="s">
        <v>36</v>
      </c>
      <c r="AD4" s="242" t="s">
        <v>37</v>
      </c>
      <c r="AE4" s="242" t="s">
        <v>395</v>
      </c>
      <c r="AF4" s="19" t="s">
        <v>15</v>
      </c>
      <c r="AG4" s="19" t="s">
        <v>16</v>
      </c>
      <c r="AH4" s="19" t="s">
        <v>17</v>
      </c>
      <c r="AI4" s="19" t="s">
        <v>18</v>
      </c>
      <c r="AJ4" s="19" t="s">
        <v>19</v>
      </c>
      <c r="AK4" s="19" t="s">
        <v>20</v>
      </c>
      <c r="AL4" s="19" t="s">
        <v>21</v>
      </c>
      <c r="AM4" s="19" t="s">
        <v>22</v>
      </c>
      <c r="AN4" s="19" t="s">
        <v>23</v>
      </c>
      <c r="AO4" s="19" t="s">
        <v>24</v>
      </c>
      <c r="AP4" s="19" t="s">
        <v>25</v>
      </c>
      <c r="AQ4" s="19" t="s">
        <v>26</v>
      </c>
      <c r="AR4" s="19" t="s">
        <v>27</v>
      </c>
      <c r="AS4" s="19" t="s">
        <v>28</v>
      </c>
      <c r="AT4" s="19" t="s">
        <v>29</v>
      </c>
      <c r="AU4" s="19" t="s">
        <v>30</v>
      </c>
      <c r="AV4" s="19" t="s">
        <v>31</v>
      </c>
      <c r="AW4" s="19" t="s">
        <v>32</v>
      </c>
      <c r="AX4" s="19" t="s">
        <v>33</v>
      </c>
      <c r="AY4" s="19" t="s">
        <v>34</v>
      </c>
      <c r="AZ4" s="19" t="s">
        <v>35</v>
      </c>
      <c r="BA4" s="19" t="s">
        <v>36</v>
      </c>
      <c r="BB4" s="243" t="s">
        <v>37</v>
      </c>
      <c r="BC4" s="243" t="s">
        <v>395</v>
      </c>
      <c r="BD4" s="16" t="s">
        <v>15</v>
      </c>
      <c r="BE4" s="16" t="s">
        <v>16</v>
      </c>
      <c r="BF4" s="16" t="s">
        <v>38</v>
      </c>
      <c r="BG4" s="16" t="s">
        <v>18</v>
      </c>
      <c r="BH4" s="16" t="s">
        <v>19</v>
      </c>
      <c r="BI4" s="16" t="s">
        <v>20</v>
      </c>
      <c r="BJ4" s="16" t="s">
        <v>21</v>
      </c>
      <c r="BK4" s="16" t="s">
        <v>22</v>
      </c>
      <c r="BL4" s="16" t="s">
        <v>23</v>
      </c>
      <c r="BM4" s="16" t="s">
        <v>24</v>
      </c>
      <c r="BN4" s="16" t="s">
        <v>25</v>
      </c>
      <c r="BO4" s="16" t="s">
        <v>26</v>
      </c>
      <c r="BP4" s="16" t="s">
        <v>27</v>
      </c>
      <c r="BQ4" s="16" t="s">
        <v>28</v>
      </c>
      <c r="BR4" s="16" t="s">
        <v>29</v>
      </c>
      <c r="BS4" s="16" t="s">
        <v>30</v>
      </c>
      <c r="BT4" s="16" t="s">
        <v>31</v>
      </c>
      <c r="BU4" s="16" t="s">
        <v>32</v>
      </c>
      <c r="BV4" s="16" t="s">
        <v>33</v>
      </c>
      <c r="BW4" s="16" t="s">
        <v>34</v>
      </c>
      <c r="BX4" s="16" t="s">
        <v>35</v>
      </c>
      <c r="BY4" s="16" t="s">
        <v>36</v>
      </c>
      <c r="BZ4" s="242" t="s">
        <v>37</v>
      </c>
      <c r="CA4" s="242" t="s">
        <v>395</v>
      </c>
      <c r="CB4" s="19" t="s">
        <v>15</v>
      </c>
      <c r="CC4" s="19" t="s">
        <v>16</v>
      </c>
      <c r="CD4" s="19" t="s">
        <v>38</v>
      </c>
      <c r="CE4" s="19" t="s">
        <v>18</v>
      </c>
      <c r="CF4" s="19" t="s">
        <v>19</v>
      </c>
      <c r="CG4" s="19" t="s">
        <v>20</v>
      </c>
      <c r="CH4" s="19" t="s">
        <v>21</v>
      </c>
      <c r="CI4" s="19" t="s">
        <v>22</v>
      </c>
      <c r="CJ4" s="19" t="s">
        <v>23</v>
      </c>
      <c r="CK4" s="19" t="s">
        <v>24</v>
      </c>
      <c r="CL4" s="19" t="s">
        <v>25</v>
      </c>
      <c r="CM4" s="19" t="s">
        <v>26</v>
      </c>
      <c r="CN4" s="19" t="s">
        <v>27</v>
      </c>
      <c r="CO4" s="19" t="s">
        <v>28</v>
      </c>
      <c r="CP4" s="19" t="s">
        <v>29</v>
      </c>
      <c r="CQ4" s="19" t="s">
        <v>30</v>
      </c>
      <c r="CR4" s="19" t="s">
        <v>31</v>
      </c>
      <c r="CS4" s="19" t="s">
        <v>32</v>
      </c>
      <c r="CT4" s="19" t="s">
        <v>33</v>
      </c>
      <c r="CU4" s="19" t="s">
        <v>34</v>
      </c>
      <c r="CV4" s="19" t="s">
        <v>35</v>
      </c>
      <c r="CW4" s="19" t="s">
        <v>36</v>
      </c>
      <c r="CX4" s="243" t="s">
        <v>37</v>
      </c>
      <c r="CY4" s="243" t="s">
        <v>395</v>
      </c>
      <c r="CZ4" s="16" t="s">
        <v>15</v>
      </c>
      <c r="DA4" s="16" t="s">
        <v>16</v>
      </c>
      <c r="DB4" s="16" t="s">
        <v>38</v>
      </c>
      <c r="DC4" s="16" t="s">
        <v>18</v>
      </c>
      <c r="DD4" s="16" t="s">
        <v>19</v>
      </c>
      <c r="DE4" s="16" t="s">
        <v>20</v>
      </c>
      <c r="DF4" s="16" t="s">
        <v>21</v>
      </c>
      <c r="DG4" s="16" t="s">
        <v>22</v>
      </c>
      <c r="DH4" s="16" t="s">
        <v>23</v>
      </c>
      <c r="DI4" s="16" t="s">
        <v>24</v>
      </c>
      <c r="DJ4" s="16" t="s">
        <v>25</v>
      </c>
      <c r="DK4" s="16" t="s">
        <v>26</v>
      </c>
      <c r="DL4" s="16" t="s">
        <v>27</v>
      </c>
      <c r="DM4" s="16" t="s">
        <v>28</v>
      </c>
      <c r="DN4" s="16" t="s">
        <v>29</v>
      </c>
      <c r="DO4" s="16" t="s">
        <v>30</v>
      </c>
      <c r="DP4" s="16" t="s">
        <v>31</v>
      </c>
      <c r="DQ4" s="16" t="s">
        <v>32</v>
      </c>
      <c r="DR4" s="16" t="s">
        <v>33</v>
      </c>
      <c r="DS4" s="16" t="s">
        <v>34</v>
      </c>
      <c r="DT4" s="16" t="s">
        <v>35</v>
      </c>
      <c r="DU4" s="16" t="s">
        <v>36</v>
      </c>
      <c r="DW4" s="252" t="s">
        <v>4</v>
      </c>
      <c r="DX4" s="252" t="s">
        <v>410</v>
      </c>
      <c r="DY4" s="258" t="s">
        <v>411</v>
      </c>
      <c r="DZ4" s="258" t="s">
        <v>412</v>
      </c>
    </row>
    <row r="5" spans="1:130" ht="34.799999999999997" hidden="1" customHeight="1" x14ac:dyDescent="0.3">
      <c r="A5" s="22" t="s">
        <v>42</v>
      </c>
      <c r="B5" s="195" t="s">
        <v>43</v>
      </c>
      <c r="C5" s="23" t="s">
        <v>44</v>
      </c>
      <c r="D5" s="24" t="s">
        <v>45</v>
      </c>
      <c r="E5" s="48">
        <v>510</v>
      </c>
      <c r="F5" s="25" t="s">
        <v>46</v>
      </c>
      <c r="G5" s="26">
        <f>SUM(H5:AC5)</f>
        <v>70000000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>
        <v>35000000</v>
      </c>
      <c r="X5" s="26"/>
      <c r="Y5" s="26"/>
      <c r="Z5" s="26"/>
      <c r="AA5" s="26"/>
      <c r="AB5" s="26"/>
      <c r="AC5" s="26">
        <f>30000000+5000000</f>
        <v>35000000</v>
      </c>
      <c r="AD5" s="27">
        <f t="shared" ref="AD5:AD24" si="0">+AE5/G5</f>
        <v>0.78515751428571423</v>
      </c>
      <c r="AE5" s="26">
        <f t="shared" ref="AE5:AE37" si="1">SUM(AF5:BA5)</f>
        <v>54961026</v>
      </c>
      <c r="AF5" s="28"/>
      <c r="AG5" s="26"/>
      <c r="AH5" s="29"/>
      <c r="AI5" s="28"/>
      <c r="AJ5" s="28"/>
      <c r="AK5" s="26"/>
      <c r="AL5" s="30"/>
      <c r="AM5" s="30"/>
      <c r="AN5" s="30"/>
      <c r="AO5" s="30"/>
      <c r="AP5" s="30"/>
      <c r="AQ5" s="30"/>
      <c r="AR5" s="30"/>
      <c r="AS5" s="30"/>
      <c r="AT5" s="26"/>
      <c r="AU5" s="26">
        <f>+'[1]ABRIL 2019'!$Y$1245</f>
        <v>28732476</v>
      </c>
      <c r="AV5" s="26"/>
      <c r="AW5" s="26"/>
      <c r="AX5" s="26"/>
      <c r="AY5" s="26"/>
      <c r="AZ5" s="26"/>
      <c r="BA5" s="26">
        <f>+'[2]MAYO 2019'!$AF$1524</f>
        <v>26228550</v>
      </c>
      <c r="BB5" s="27">
        <f>1-AD5</f>
        <v>0.21484248571428577</v>
      </c>
      <c r="BC5" s="26">
        <f t="shared" ref="BC5:BC37" si="2">SUM(BD5:BY5)</f>
        <v>15038974</v>
      </c>
      <c r="BD5" s="26">
        <f t="shared" ref="BD5:BS9" si="3">H5-AF5</f>
        <v>0</v>
      </c>
      <c r="BE5" s="26">
        <f t="shared" si="3"/>
        <v>0</v>
      </c>
      <c r="BF5" s="26">
        <f t="shared" si="3"/>
        <v>0</v>
      </c>
      <c r="BG5" s="26">
        <f t="shared" si="3"/>
        <v>0</v>
      </c>
      <c r="BH5" s="26">
        <f t="shared" si="3"/>
        <v>0</v>
      </c>
      <c r="BI5" s="26">
        <f t="shared" si="3"/>
        <v>0</v>
      </c>
      <c r="BJ5" s="26">
        <f t="shared" si="3"/>
        <v>0</v>
      </c>
      <c r="BK5" s="26">
        <f t="shared" si="3"/>
        <v>0</v>
      </c>
      <c r="BL5" s="26">
        <f t="shared" si="3"/>
        <v>0</v>
      </c>
      <c r="BM5" s="26">
        <f t="shared" si="3"/>
        <v>0</v>
      </c>
      <c r="BN5" s="26">
        <f t="shared" si="3"/>
        <v>0</v>
      </c>
      <c r="BO5" s="26">
        <f t="shared" si="3"/>
        <v>0</v>
      </c>
      <c r="BP5" s="26">
        <f t="shared" si="3"/>
        <v>0</v>
      </c>
      <c r="BQ5" s="26">
        <f t="shared" si="3"/>
        <v>0</v>
      </c>
      <c r="BR5" s="26">
        <f t="shared" si="3"/>
        <v>0</v>
      </c>
      <c r="BS5" s="26">
        <f t="shared" si="3"/>
        <v>6267524</v>
      </c>
      <c r="BT5" s="26">
        <f t="shared" ref="BN5:BX20" si="4">X5-AV5</f>
        <v>0</v>
      </c>
      <c r="BU5" s="26">
        <f t="shared" si="4"/>
        <v>0</v>
      </c>
      <c r="BV5" s="26">
        <f t="shared" si="4"/>
        <v>0</v>
      </c>
      <c r="BW5" s="26">
        <f t="shared" si="4"/>
        <v>0</v>
      </c>
      <c r="BX5" s="26"/>
      <c r="BY5" s="26">
        <f t="shared" ref="BY5:BY37" si="5">AC5-BA5</f>
        <v>8771450</v>
      </c>
      <c r="BZ5" s="27">
        <f>+CA5/G5</f>
        <v>0.58287180000000005</v>
      </c>
      <c r="CA5" s="26">
        <f t="shared" ref="CA5:CA37" si="6">SUM(CB5:CW5)</f>
        <v>40801026</v>
      </c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>
        <f>+'[1]ABRIL 2019'!$H$1246+'[1]ABRIL 2019'!$H$1251+'[1]ABRIL 2019'!$H$1252+'[1]ABRIL 2019'!$H$1253+'[1]ABRIL 2019'!$H$1254+'[1]ABRIL 2019'!$H$1255+'[1]ABRIL 2019'!$H$1262</f>
        <v>16572476</v>
      </c>
      <c r="CR5" s="26"/>
      <c r="CS5" s="26"/>
      <c r="CT5" s="26"/>
      <c r="CU5" s="26"/>
      <c r="CV5" s="26"/>
      <c r="CW5" s="26">
        <f>+'[1]ABRIL 2019'!$H$1249+'[1]ABRIL 2019'!$H$1256+'[1]ABRIL 2019'!$H$1257+'[1]ABRIL 2019'!$H$1258+'[1]ABRIL 2019'!$H$1260+'[1]ABRIL 2019'!$H$1261</f>
        <v>24228550</v>
      </c>
      <c r="CX5" s="27">
        <f t="shared" ref="CX5:CX79" si="7">1-BZ5</f>
        <v>0.41712819999999995</v>
      </c>
      <c r="CY5" s="26">
        <f t="shared" ref="CY5:CY37" si="8">SUM(CZ5:DU5)</f>
        <v>29198974</v>
      </c>
      <c r="CZ5" s="26">
        <f t="shared" ref="CZ5:DO20" si="9">H5-CB5</f>
        <v>0</v>
      </c>
      <c r="DA5" s="26">
        <f t="shared" si="9"/>
        <v>0</v>
      </c>
      <c r="DB5" s="26">
        <f t="shared" si="9"/>
        <v>0</v>
      </c>
      <c r="DC5" s="26">
        <f t="shared" si="9"/>
        <v>0</v>
      </c>
      <c r="DD5" s="26">
        <f t="shared" si="9"/>
        <v>0</v>
      </c>
      <c r="DE5" s="26">
        <f t="shared" si="9"/>
        <v>0</v>
      </c>
      <c r="DF5" s="26">
        <f t="shared" si="9"/>
        <v>0</v>
      </c>
      <c r="DG5" s="26">
        <f t="shared" si="9"/>
        <v>0</v>
      </c>
      <c r="DH5" s="26">
        <f t="shared" si="9"/>
        <v>0</v>
      </c>
      <c r="DI5" s="26">
        <f t="shared" si="9"/>
        <v>0</v>
      </c>
      <c r="DJ5" s="26">
        <f t="shared" si="9"/>
        <v>0</v>
      </c>
      <c r="DK5" s="26">
        <f t="shared" si="9"/>
        <v>0</v>
      </c>
      <c r="DL5" s="26">
        <f t="shared" si="9"/>
        <v>0</v>
      </c>
      <c r="DM5" s="26">
        <f t="shared" si="9"/>
        <v>0</v>
      </c>
      <c r="DN5" s="26">
        <f t="shared" si="9"/>
        <v>0</v>
      </c>
      <c r="DO5" s="26">
        <f t="shared" si="9"/>
        <v>18427524</v>
      </c>
      <c r="DP5" s="26">
        <f t="shared" ref="DP5:DT37" si="10">X5-CR5</f>
        <v>0</v>
      </c>
      <c r="DQ5" s="26">
        <f t="shared" si="10"/>
        <v>0</v>
      </c>
      <c r="DR5" s="26">
        <f t="shared" si="10"/>
        <v>0</v>
      </c>
      <c r="DS5" s="26">
        <f t="shared" si="10"/>
        <v>0</v>
      </c>
      <c r="DT5" s="26"/>
      <c r="DU5" s="26">
        <f t="shared" ref="DU5:DU37" si="11">AC5-CW5</f>
        <v>10771450</v>
      </c>
    </row>
    <row r="6" spans="1:130" ht="59.25" hidden="1" customHeight="1" x14ac:dyDescent="0.3">
      <c r="A6" s="32"/>
      <c r="B6" s="196"/>
      <c r="C6" s="23" t="s">
        <v>47</v>
      </c>
      <c r="D6" s="24" t="s">
        <v>48</v>
      </c>
      <c r="E6" s="48">
        <v>510</v>
      </c>
      <c r="F6" s="25" t="s">
        <v>49</v>
      </c>
      <c r="G6" s="26">
        <f t="shared" ref="G6:G69" si="12">SUM(H6:AC6)</f>
        <v>20000000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>
        <v>20000000</v>
      </c>
      <c r="X6" s="26"/>
      <c r="Y6" s="26"/>
      <c r="Z6" s="26"/>
      <c r="AA6" s="26"/>
      <c r="AB6" s="26"/>
      <c r="AC6" s="26"/>
      <c r="AD6" s="27">
        <f t="shared" si="0"/>
        <v>0.7</v>
      </c>
      <c r="AE6" s="26">
        <f t="shared" ref="AE6:AE15" si="13">SUM(AF6:BA6)</f>
        <v>14000000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>
        <f>+'[3]FEBRERO 2019'!$Y$891</f>
        <v>14000000</v>
      </c>
      <c r="AV6" s="26"/>
      <c r="AW6" s="26"/>
      <c r="AX6" s="26"/>
      <c r="AY6" s="26"/>
      <c r="AZ6" s="26"/>
      <c r="BA6" s="26"/>
      <c r="BB6" s="27">
        <f t="shared" ref="BB6:BB99" si="14">1-AD6</f>
        <v>0.30000000000000004</v>
      </c>
      <c r="BC6" s="26">
        <f t="shared" si="2"/>
        <v>6000000</v>
      </c>
      <c r="BD6" s="26">
        <f t="shared" si="3"/>
        <v>0</v>
      </c>
      <c r="BE6" s="26">
        <f t="shared" si="3"/>
        <v>0</v>
      </c>
      <c r="BF6" s="26">
        <f t="shared" si="3"/>
        <v>0</v>
      </c>
      <c r="BG6" s="26">
        <f t="shared" si="3"/>
        <v>0</v>
      </c>
      <c r="BH6" s="26">
        <f t="shared" si="3"/>
        <v>0</v>
      </c>
      <c r="BI6" s="26">
        <f t="shared" si="3"/>
        <v>0</v>
      </c>
      <c r="BJ6" s="26">
        <f t="shared" si="3"/>
        <v>0</v>
      </c>
      <c r="BK6" s="26">
        <f t="shared" si="3"/>
        <v>0</v>
      </c>
      <c r="BL6" s="26">
        <f t="shared" si="3"/>
        <v>0</v>
      </c>
      <c r="BM6" s="26">
        <f t="shared" si="3"/>
        <v>0</v>
      </c>
      <c r="BN6" s="26">
        <f t="shared" si="4"/>
        <v>0</v>
      </c>
      <c r="BO6" s="26">
        <f t="shared" si="4"/>
        <v>0</v>
      </c>
      <c r="BP6" s="26">
        <f t="shared" si="4"/>
        <v>0</v>
      </c>
      <c r="BQ6" s="26">
        <f t="shared" si="4"/>
        <v>0</v>
      </c>
      <c r="BR6" s="26">
        <f t="shared" si="4"/>
        <v>0</v>
      </c>
      <c r="BS6" s="26">
        <f t="shared" si="4"/>
        <v>6000000</v>
      </c>
      <c r="BT6" s="26">
        <f t="shared" si="4"/>
        <v>0</v>
      </c>
      <c r="BU6" s="26">
        <f t="shared" si="4"/>
        <v>0</v>
      </c>
      <c r="BV6" s="26">
        <f t="shared" si="4"/>
        <v>0</v>
      </c>
      <c r="BW6" s="26">
        <f t="shared" si="4"/>
        <v>0</v>
      </c>
      <c r="BX6" s="26"/>
      <c r="BY6" s="26">
        <f t="shared" si="5"/>
        <v>0</v>
      </c>
      <c r="BZ6" s="27">
        <f>+CA6/G6</f>
        <v>0.5</v>
      </c>
      <c r="CA6" s="26">
        <f t="shared" si="6"/>
        <v>10000000</v>
      </c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>
        <f>+'[4]MARZO 2019'!$H$1055</f>
        <v>10000000</v>
      </c>
      <c r="CR6" s="26"/>
      <c r="CS6" s="26"/>
      <c r="CT6" s="26"/>
      <c r="CU6" s="26"/>
      <c r="CV6" s="26"/>
      <c r="CW6" s="26"/>
      <c r="CX6" s="27">
        <f t="shared" si="7"/>
        <v>0.5</v>
      </c>
      <c r="CY6" s="26">
        <f t="shared" si="8"/>
        <v>10000000</v>
      </c>
      <c r="CZ6" s="26">
        <f t="shared" si="9"/>
        <v>0</v>
      </c>
      <c r="DA6" s="26">
        <f t="shared" si="9"/>
        <v>0</v>
      </c>
      <c r="DB6" s="26">
        <f t="shared" si="9"/>
        <v>0</v>
      </c>
      <c r="DC6" s="26">
        <f t="shared" si="9"/>
        <v>0</v>
      </c>
      <c r="DD6" s="26">
        <f t="shared" si="9"/>
        <v>0</v>
      </c>
      <c r="DE6" s="26">
        <f t="shared" si="9"/>
        <v>0</v>
      </c>
      <c r="DF6" s="26">
        <f t="shared" si="9"/>
        <v>0</v>
      </c>
      <c r="DG6" s="26">
        <f t="shared" si="9"/>
        <v>0</v>
      </c>
      <c r="DH6" s="26">
        <f t="shared" si="9"/>
        <v>0</v>
      </c>
      <c r="DI6" s="26">
        <f t="shared" si="9"/>
        <v>0</v>
      </c>
      <c r="DJ6" s="26">
        <f t="shared" si="9"/>
        <v>0</v>
      </c>
      <c r="DK6" s="26">
        <f t="shared" si="9"/>
        <v>0</v>
      </c>
      <c r="DL6" s="26">
        <f t="shared" si="9"/>
        <v>0</v>
      </c>
      <c r="DM6" s="26">
        <f t="shared" si="9"/>
        <v>0</v>
      </c>
      <c r="DN6" s="26">
        <f t="shared" si="9"/>
        <v>0</v>
      </c>
      <c r="DO6" s="26">
        <f t="shared" si="9"/>
        <v>10000000</v>
      </c>
      <c r="DP6" s="26">
        <f t="shared" si="10"/>
        <v>0</v>
      </c>
      <c r="DQ6" s="26">
        <f t="shared" si="10"/>
        <v>0</v>
      </c>
      <c r="DR6" s="26">
        <f t="shared" si="10"/>
        <v>0</v>
      </c>
      <c r="DS6" s="26">
        <f t="shared" si="10"/>
        <v>0</v>
      </c>
      <c r="DT6" s="26"/>
      <c r="DU6" s="26">
        <f t="shared" si="11"/>
        <v>0</v>
      </c>
    </row>
    <row r="7" spans="1:130" ht="30.6" hidden="1" customHeight="1" x14ac:dyDescent="0.3">
      <c r="A7" s="32"/>
      <c r="B7" s="196"/>
      <c r="C7" s="23" t="s">
        <v>50</v>
      </c>
      <c r="D7" s="24" t="s">
        <v>51</v>
      </c>
      <c r="E7" s="48">
        <v>510</v>
      </c>
      <c r="F7" s="25" t="s">
        <v>52</v>
      </c>
      <c r="G7" s="26">
        <f t="shared" si="12"/>
        <v>25000000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>
        <v>25000000</v>
      </c>
      <c r="X7" s="26"/>
      <c r="Y7" s="26"/>
      <c r="Z7" s="26"/>
      <c r="AA7" s="26"/>
      <c r="AB7" s="26"/>
      <c r="AC7" s="26"/>
      <c r="AD7" s="27">
        <f t="shared" si="0"/>
        <v>6.985392E-2</v>
      </c>
      <c r="AE7" s="26">
        <f t="shared" si="13"/>
        <v>1746348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>
        <f>+'[2]MAYO 2019'!$Y$1557</f>
        <v>1746348</v>
      </c>
      <c r="AV7" s="26"/>
      <c r="AW7" s="26"/>
      <c r="AX7" s="26"/>
      <c r="AY7" s="26"/>
      <c r="AZ7" s="26"/>
      <c r="BA7" s="26"/>
      <c r="BB7" s="27">
        <f t="shared" si="14"/>
        <v>0.93014607999999999</v>
      </c>
      <c r="BC7" s="26">
        <f t="shared" si="2"/>
        <v>23253652</v>
      </c>
      <c r="BD7" s="26">
        <f t="shared" si="3"/>
        <v>0</v>
      </c>
      <c r="BE7" s="26">
        <f t="shared" si="3"/>
        <v>0</v>
      </c>
      <c r="BF7" s="26">
        <f t="shared" si="3"/>
        <v>0</v>
      </c>
      <c r="BG7" s="26">
        <f t="shared" si="3"/>
        <v>0</v>
      </c>
      <c r="BH7" s="26">
        <f t="shared" si="3"/>
        <v>0</v>
      </c>
      <c r="BI7" s="26">
        <f t="shared" si="3"/>
        <v>0</v>
      </c>
      <c r="BJ7" s="26">
        <f t="shared" si="3"/>
        <v>0</v>
      </c>
      <c r="BK7" s="26">
        <f t="shared" si="3"/>
        <v>0</v>
      </c>
      <c r="BL7" s="26">
        <f t="shared" si="3"/>
        <v>0</v>
      </c>
      <c r="BM7" s="26">
        <f t="shared" si="3"/>
        <v>0</v>
      </c>
      <c r="BN7" s="26">
        <f t="shared" si="4"/>
        <v>0</v>
      </c>
      <c r="BO7" s="26">
        <f t="shared" si="4"/>
        <v>0</v>
      </c>
      <c r="BP7" s="26">
        <f t="shared" si="4"/>
        <v>0</v>
      </c>
      <c r="BQ7" s="26">
        <f t="shared" si="4"/>
        <v>0</v>
      </c>
      <c r="BR7" s="26">
        <f t="shared" si="4"/>
        <v>0</v>
      </c>
      <c r="BS7" s="26">
        <f t="shared" si="4"/>
        <v>23253652</v>
      </c>
      <c r="BT7" s="26">
        <f t="shared" si="4"/>
        <v>0</v>
      </c>
      <c r="BU7" s="26">
        <f t="shared" si="4"/>
        <v>0</v>
      </c>
      <c r="BV7" s="26">
        <f t="shared" si="4"/>
        <v>0</v>
      </c>
      <c r="BW7" s="26">
        <f t="shared" si="4"/>
        <v>0</v>
      </c>
      <c r="BX7" s="26"/>
      <c r="BY7" s="26">
        <f t="shared" si="5"/>
        <v>0</v>
      </c>
      <c r="BZ7" s="27">
        <f>+CA7/G7</f>
        <v>6.985392E-2</v>
      </c>
      <c r="CA7" s="26">
        <f t="shared" si="6"/>
        <v>1746348</v>
      </c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>
        <f>+'[2]MAYO 2019'!$H$1555</f>
        <v>1746348</v>
      </c>
      <c r="CR7" s="26"/>
      <c r="CS7" s="26"/>
      <c r="CT7" s="26"/>
      <c r="CU7" s="26"/>
      <c r="CV7" s="26"/>
      <c r="CW7" s="26"/>
      <c r="CX7" s="27">
        <f t="shared" si="7"/>
        <v>0.93014607999999999</v>
      </c>
      <c r="CY7" s="26">
        <f t="shared" si="8"/>
        <v>23253652</v>
      </c>
      <c r="CZ7" s="26">
        <f t="shared" si="9"/>
        <v>0</v>
      </c>
      <c r="DA7" s="26">
        <f t="shared" si="9"/>
        <v>0</v>
      </c>
      <c r="DB7" s="26">
        <f t="shared" si="9"/>
        <v>0</v>
      </c>
      <c r="DC7" s="26">
        <f t="shared" si="9"/>
        <v>0</v>
      </c>
      <c r="DD7" s="26">
        <f t="shared" si="9"/>
        <v>0</v>
      </c>
      <c r="DE7" s="26">
        <f t="shared" si="9"/>
        <v>0</v>
      </c>
      <c r="DF7" s="26">
        <f t="shared" si="9"/>
        <v>0</v>
      </c>
      <c r="DG7" s="26">
        <f t="shared" si="9"/>
        <v>0</v>
      </c>
      <c r="DH7" s="26">
        <f t="shared" si="9"/>
        <v>0</v>
      </c>
      <c r="DI7" s="26">
        <f t="shared" si="9"/>
        <v>0</v>
      </c>
      <c r="DJ7" s="26">
        <f t="shared" si="9"/>
        <v>0</v>
      </c>
      <c r="DK7" s="26">
        <f t="shared" si="9"/>
        <v>0</v>
      </c>
      <c r="DL7" s="26">
        <f t="shared" si="9"/>
        <v>0</v>
      </c>
      <c r="DM7" s="26">
        <f t="shared" si="9"/>
        <v>0</v>
      </c>
      <c r="DN7" s="26">
        <f t="shared" si="9"/>
        <v>0</v>
      </c>
      <c r="DO7" s="26">
        <f t="shared" si="9"/>
        <v>23253652</v>
      </c>
      <c r="DP7" s="26">
        <f t="shared" si="10"/>
        <v>0</v>
      </c>
      <c r="DQ7" s="26">
        <f t="shared" si="10"/>
        <v>0</v>
      </c>
      <c r="DR7" s="26">
        <f t="shared" si="10"/>
        <v>0</v>
      </c>
      <c r="DS7" s="26">
        <f t="shared" si="10"/>
        <v>0</v>
      </c>
      <c r="DT7" s="26"/>
      <c r="DU7" s="26">
        <f t="shared" si="11"/>
        <v>0</v>
      </c>
    </row>
    <row r="8" spans="1:130" ht="57.6" hidden="1" customHeight="1" x14ac:dyDescent="0.3">
      <c r="A8" s="32"/>
      <c r="B8" s="196"/>
      <c r="C8" s="23" t="s">
        <v>53</v>
      </c>
      <c r="D8" s="33" t="s">
        <v>54</v>
      </c>
      <c r="E8" s="48">
        <v>510</v>
      </c>
      <c r="F8" s="25" t="s">
        <v>52</v>
      </c>
      <c r="G8" s="26">
        <f t="shared" si="12"/>
        <v>6000000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>
        <v>6000000</v>
      </c>
      <c r="X8" s="26"/>
      <c r="Y8" s="26"/>
      <c r="Z8" s="26"/>
      <c r="AA8" s="26"/>
      <c r="AB8" s="26"/>
      <c r="AC8" s="26"/>
      <c r="AD8" s="27">
        <f t="shared" si="0"/>
        <v>0.66666666666666663</v>
      </c>
      <c r="AE8" s="26">
        <f t="shared" si="13"/>
        <v>4000000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>
        <f>+'[1]ABRIL 2019'!$Y$1285</f>
        <v>4000000</v>
      </c>
      <c r="AV8" s="26"/>
      <c r="AW8" s="26"/>
      <c r="AX8" s="26"/>
      <c r="AY8" s="26"/>
      <c r="AZ8" s="26"/>
      <c r="BA8" s="26"/>
      <c r="BB8" s="27">
        <f t="shared" si="14"/>
        <v>0.33333333333333337</v>
      </c>
      <c r="BC8" s="26">
        <f t="shared" si="2"/>
        <v>2000000</v>
      </c>
      <c r="BD8" s="26">
        <f t="shared" si="3"/>
        <v>0</v>
      </c>
      <c r="BE8" s="26">
        <f t="shared" si="3"/>
        <v>0</v>
      </c>
      <c r="BF8" s="26">
        <f t="shared" si="3"/>
        <v>0</v>
      </c>
      <c r="BG8" s="26">
        <f t="shared" si="3"/>
        <v>0</v>
      </c>
      <c r="BH8" s="26">
        <f t="shared" si="3"/>
        <v>0</v>
      </c>
      <c r="BI8" s="26">
        <f t="shared" si="3"/>
        <v>0</v>
      </c>
      <c r="BJ8" s="26">
        <f t="shared" si="3"/>
        <v>0</v>
      </c>
      <c r="BK8" s="26">
        <f t="shared" si="3"/>
        <v>0</v>
      </c>
      <c r="BL8" s="26">
        <f t="shared" si="3"/>
        <v>0</v>
      </c>
      <c r="BM8" s="26">
        <f t="shared" si="3"/>
        <v>0</v>
      </c>
      <c r="BN8" s="26">
        <f t="shared" si="4"/>
        <v>0</v>
      </c>
      <c r="BO8" s="26">
        <f t="shared" si="4"/>
        <v>0</v>
      </c>
      <c r="BP8" s="26">
        <f t="shared" si="4"/>
        <v>0</v>
      </c>
      <c r="BQ8" s="26">
        <f t="shared" si="4"/>
        <v>0</v>
      </c>
      <c r="BR8" s="26">
        <f t="shared" si="4"/>
        <v>0</v>
      </c>
      <c r="BS8" s="26">
        <f t="shared" si="4"/>
        <v>2000000</v>
      </c>
      <c r="BT8" s="26">
        <f t="shared" si="4"/>
        <v>0</v>
      </c>
      <c r="BU8" s="26">
        <f t="shared" si="4"/>
        <v>0</v>
      </c>
      <c r="BV8" s="26">
        <f t="shared" si="4"/>
        <v>0</v>
      </c>
      <c r="BW8" s="26">
        <f t="shared" si="4"/>
        <v>0</v>
      </c>
      <c r="BX8" s="26"/>
      <c r="BY8" s="26">
        <f t="shared" si="5"/>
        <v>0</v>
      </c>
      <c r="BZ8" s="27">
        <f t="shared" ref="BZ8:BZ14" si="15">+CA8/G8</f>
        <v>0.66666666666666663</v>
      </c>
      <c r="CA8" s="26">
        <f t="shared" si="6"/>
        <v>4000000</v>
      </c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>
        <v>4000000</v>
      </c>
      <c r="CR8" s="26"/>
      <c r="CS8" s="26"/>
      <c r="CT8" s="26"/>
      <c r="CU8" s="26"/>
      <c r="CV8" s="26"/>
      <c r="CW8" s="26"/>
      <c r="CX8" s="27">
        <f t="shared" si="7"/>
        <v>0.33333333333333337</v>
      </c>
      <c r="CY8" s="26">
        <f t="shared" si="8"/>
        <v>2000000</v>
      </c>
      <c r="CZ8" s="26">
        <f t="shared" si="9"/>
        <v>0</v>
      </c>
      <c r="DA8" s="26">
        <f t="shared" si="9"/>
        <v>0</v>
      </c>
      <c r="DB8" s="26">
        <f t="shared" si="9"/>
        <v>0</v>
      </c>
      <c r="DC8" s="26">
        <f t="shared" si="9"/>
        <v>0</v>
      </c>
      <c r="DD8" s="26">
        <f t="shared" si="9"/>
        <v>0</v>
      </c>
      <c r="DE8" s="26">
        <f t="shared" si="9"/>
        <v>0</v>
      </c>
      <c r="DF8" s="26">
        <f t="shared" si="9"/>
        <v>0</v>
      </c>
      <c r="DG8" s="26">
        <f t="shared" si="9"/>
        <v>0</v>
      </c>
      <c r="DH8" s="26">
        <f t="shared" si="9"/>
        <v>0</v>
      </c>
      <c r="DI8" s="26">
        <f t="shared" si="9"/>
        <v>0</v>
      </c>
      <c r="DJ8" s="26">
        <f t="shared" si="9"/>
        <v>0</v>
      </c>
      <c r="DK8" s="26">
        <f t="shared" si="9"/>
        <v>0</v>
      </c>
      <c r="DL8" s="26">
        <f t="shared" si="9"/>
        <v>0</v>
      </c>
      <c r="DM8" s="26">
        <f t="shared" si="9"/>
        <v>0</v>
      </c>
      <c r="DN8" s="26">
        <f t="shared" si="9"/>
        <v>0</v>
      </c>
      <c r="DO8" s="26">
        <f t="shared" si="9"/>
        <v>2000000</v>
      </c>
      <c r="DP8" s="26">
        <f t="shared" si="10"/>
        <v>0</v>
      </c>
      <c r="DQ8" s="26">
        <f t="shared" si="10"/>
        <v>0</v>
      </c>
      <c r="DR8" s="26">
        <f t="shared" si="10"/>
        <v>0</v>
      </c>
      <c r="DS8" s="26">
        <f t="shared" si="10"/>
        <v>0</v>
      </c>
      <c r="DT8" s="26"/>
      <c r="DU8" s="26">
        <f t="shared" si="11"/>
        <v>0</v>
      </c>
    </row>
    <row r="9" spans="1:130" ht="45" hidden="1" customHeight="1" x14ac:dyDescent="0.3">
      <c r="A9" s="32"/>
      <c r="B9" s="196"/>
      <c r="C9" s="23" t="s">
        <v>55</v>
      </c>
      <c r="D9" s="33" t="s">
        <v>56</v>
      </c>
      <c r="E9" s="48">
        <v>510</v>
      </c>
      <c r="F9" s="25" t="s">
        <v>52</v>
      </c>
      <c r="G9" s="26">
        <f t="shared" si="12"/>
        <v>30000000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>
        <v>30000000</v>
      </c>
      <c r="X9" s="26"/>
      <c r="Y9" s="26"/>
      <c r="Z9" s="26"/>
      <c r="AA9" s="26"/>
      <c r="AB9" s="26"/>
      <c r="AC9" s="26"/>
      <c r="AD9" s="27">
        <f t="shared" si="0"/>
        <v>0.67111146666666666</v>
      </c>
      <c r="AE9" s="26">
        <f t="shared" si="13"/>
        <v>20133344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>
        <f>+'[5]ENERO 2019'!$Y$783</f>
        <v>20133344</v>
      </c>
      <c r="AV9" s="26"/>
      <c r="AW9" s="26"/>
      <c r="AX9" s="26"/>
      <c r="AY9" s="26"/>
      <c r="AZ9" s="26"/>
      <c r="BA9" s="26"/>
      <c r="BB9" s="27">
        <f t="shared" si="14"/>
        <v>0.32888853333333334</v>
      </c>
      <c r="BC9" s="26">
        <f t="shared" si="2"/>
        <v>9866656</v>
      </c>
      <c r="BD9" s="26">
        <f t="shared" si="3"/>
        <v>0</v>
      </c>
      <c r="BE9" s="26">
        <f t="shared" si="3"/>
        <v>0</v>
      </c>
      <c r="BF9" s="26">
        <f t="shared" si="3"/>
        <v>0</v>
      </c>
      <c r="BG9" s="26">
        <f t="shared" si="3"/>
        <v>0</v>
      </c>
      <c r="BH9" s="26">
        <f t="shared" si="3"/>
        <v>0</v>
      </c>
      <c r="BI9" s="26">
        <f t="shared" si="3"/>
        <v>0</v>
      </c>
      <c r="BJ9" s="26">
        <f t="shared" si="3"/>
        <v>0</v>
      </c>
      <c r="BK9" s="26">
        <f t="shared" si="3"/>
        <v>0</v>
      </c>
      <c r="BL9" s="26">
        <f t="shared" si="3"/>
        <v>0</v>
      </c>
      <c r="BM9" s="26">
        <f t="shared" si="3"/>
        <v>0</v>
      </c>
      <c r="BN9" s="26">
        <f t="shared" si="4"/>
        <v>0</v>
      </c>
      <c r="BO9" s="26">
        <f t="shared" si="4"/>
        <v>0</v>
      </c>
      <c r="BP9" s="26">
        <f t="shared" si="4"/>
        <v>0</v>
      </c>
      <c r="BQ9" s="26">
        <f t="shared" si="4"/>
        <v>0</v>
      </c>
      <c r="BR9" s="26">
        <f t="shared" si="4"/>
        <v>0</v>
      </c>
      <c r="BS9" s="26">
        <f t="shared" si="4"/>
        <v>9866656</v>
      </c>
      <c r="BT9" s="26">
        <f t="shared" si="4"/>
        <v>0</v>
      </c>
      <c r="BU9" s="26">
        <f t="shared" si="4"/>
        <v>0</v>
      </c>
      <c r="BV9" s="26">
        <f t="shared" si="4"/>
        <v>0</v>
      </c>
      <c r="BW9" s="26">
        <f t="shared" si="4"/>
        <v>0</v>
      </c>
      <c r="BX9" s="26"/>
      <c r="BY9" s="26">
        <f t="shared" si="5"/>
        <v>0</v>
      </c>
      <c r="BZ9" s="27">
        <f t="shared" si="15"/>
        <v>0.33333333333333331</v>
      </c>
      <c r="CA9" s="26">
        <f t="shared" si="6"/>
        <v>10000000</v>
      </c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>
        <f>+'[5]ENERO 2019'!$H$784</f>
        <v>10000000</v>
      </c>
      <c r="CR9" s="26"/>
      <c r="CS9" s="26"/>
      <c r="CT9" s="26"/>
      <c r="CU9" s="26"/>
      <c r="CV9" s="26"/>
      <c r="CW9" s="26"/>
      <c r="CX9" s="27">
        <f t="shared" si="7"/>
        <v>0.66666666666666674</v>
      </c>
      <c r="CY9" s="26">
        <f t="shared" si="8"/>
        <v>20000000</v>
      </c>
      <c r="CZ9" s="26">
        <f t="shared" si="9"/>
        <v>0</v>
      </c>
      <c r="DA9" s="26">
        <f t="shared" si="9"/>
        <v>0</v>
      </c>
      <c r="DB9" s="26">
        <f t="shared" si="9"/>
        <v>0</v>
      </c>
      <c r="DC9" s="26">
        <f t="shared" si="9"/>
        <v>0</v>
      </c>
      <c r="DD9" s="26">
        <f t="shared" si="9"/>
        <v>0</v>
      </c>
      <c r="DE9" s="26">
        <f t="shared" si="9"/>
        <v>0</v>
      </c>
      <c r="DF9" s="26">
        <f t="shared" si="9"/>
        <v>0</v>
      </c>
      <c r="DG9" s="26">
        <f t="shared" si="9"/>
        <v>0</v>
      </c>
      <c r="DH9" s="26">
        <f t="shared" si="9"/>
        <v>0</v>
      </c>
      <c r="DI9" s="26">
        <f t="shared" si="9"/>
        <v>0</v>
      </c>
      <c r="DJ9" s="26">
        <f t="shared" si="9"/>
        <v>0</v>
      </c>
      <c r="DK9" s="26">
        <f t="shared" si="9"/>
        <v>0</v>
      </c>
      <c r="DL9" s="26">
        <f t="shared" si="9"/>
        <v>0</v>
      </c>
      <c r="DM9" s="26">
        <f t="shared" si="9"/>
        <v>0</v>
      </c>
      <c r="DN9" s="26">
        <f t="shared" si="9"/>
        <v>0</v>
      </c>
      <c r="DO9" s="26">
        <f t="shared" si="9"/>
        <v>20000000</v>
      </c>
      <c r="DP9" s="26">
        <f t="shared" si="10"/>
        <v>0</v>
      </c>
      <c r="DQ9" s="26">
        <f t="shared" si="10"/>
        <v>0</v>
      </c>
      <c r="DR9" s="26">
        <f t="shared" si="10"/>
        <v>0</v>
      </c>
      <c r="DS9" s="26">
        <f t="shared" si="10"/>
        <v>0</v>
      </c>
      <c r="DT9" s="26"/>
      <c r="DU9" s="26">
        <f t="shared" si="11"/>
        <v>0</v>
      </c>
    </row>
    <row r="10" spans="1:130" ht="27.6" hidden="1" customHeight="1" x14ac:dyDescent="0.3">
      <c r="A10" s="32"/>
      <c r="B10" s="197"/>
      <c r="C10" s="23" t="s">
        <v>57</v>
      </c>
      <c r="D10" s="33" t="s">
        <v>58</v>
      </c>
      <c r="E10" s="48">
        <v>510</v>
      </c>
      <c r="F10" s="25" t="s">
        <v>52</v>
      </c>
      <c r="G10" s="26">
        <f t="shared" si="12"/>
        <v>5000000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>
        <v>5000000</v>
      </c>
      <c r="X10" s="26"/>
      <c r="Y10" s="26"/>
      <c r="Z10" s="26"/>
      <c r="AA10" s="26"/>
      <c r="AB10" s="26"/>
      <c r="AC10" s="26"/>
      <c r="AD10" s="27">
        <f t="shared" si="0"/>
        <v>1</v>
      </c>
      <c r="AE10" s="26">
        <f t="shared" si="13"/>
        <v>5000000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>
        <f>+'[2]MAYO 2019'!$Y$1585</f>
        <v>5000000</v>
      </c>
      <c r="AV10" s="26"/>
      <c r="AW10" s="26"/>
      <c r="AX10" s="26"/>
      <c r="AY10" s="26"/>
      <c r="AZ10" s="26"/>
      <c r="BA10" s="26"/>
      <c r="BB10" s="27">
        <f t="shared" si="14"/>
        <v>0</v>
      </c>
      <c r="BC10" s="26">
        <f t="shared" si="2"/>
        <v>0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>
        <f t="shared" si="4"/>
        <v>0</v>
      </c>
      <c r="BT10" s="26">
        <f t="shared" si="4"/>
        <v>0</v>
      </c>
      <c r="BU10" s="26"/>
      <c r="BV10" s="26"/>
      <c r="BW10" s="26"/>
      <c r="BX10" s="26"/>
      <c r="BY10" s="26"/>
      <c r="BZ10" s="27">
        <f t="shared" si="15"/>
        <v>0.68026660000000005</v>
      </c>
      <c r="CA10" s="26">
        <f t="shared" si="6"/>
        <v>3401333</v>
      </c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>
        <f>+'[2]MAYO 2019'!$H$1583</f>
        <v>3401333</v>
      </c>
      <c r="CR10" s="26"/>
      <c r="CS10" s="26"/>
      <c r="CT10" s="26"/>
      <c r="CU10" s="26"/>
      <c r="CV10" s="26"/>
      <c r="CW10" s="26"/>
      <c r="CX10" s="27">
        <f t="shared" si="7"/>
        <v>0.31973339999999995</v>
      </c>
      <c r="CY10" s="26">
        <f t="shared" si="8"/>
        <v>1598667</v>
      </c>
      <c r="CZ10" s="26">
        <f t="shared" si="9"/>
        <v>0</v>
      </c>
      <c r="DA10" s="26">
        <f t="shared" si="9"/>
        <v>0</v>
      </c>
      <c r="DB10" s="26">
        <f t="shared" si="9"/>
        <v>0</v>
      </c>
      <c r="DC10" s="26">
        <f t="shared" si="9"/>
        <v>0</v>
      </c>
      <c r="DD10" s="26">
        <f t="shared" si="9"/>
        <v>0</v>
      </c>
      <c r="DE10" s="26">
        <f t="shared" si="9"/>
        <v>0</v>
      </c>
      <c r="DF10" s="26">
        <f t="shared" si="9"/>
        <v>0</v>
      </c>
      <c r="DG10" s="26">
        <f t="shared" si="9"/>
        <v>0</v>
      </c>
      <c r="DH10" s="26">
        <f t="shared" si="9"/>
        <v>0</v>
      </c>
      <c r="DI10" s="26">
        <f t="shared" si="9"/>
        <v>0</v>
      </c>
      <c r="DJ10" s="26">
        <f t="shared" si="9"/>
        <v>0</v>
      </c>
      <c r="DK10" s="26">
        <f t="shared" si="9"/>
        <v>0</v>
      </c>
      <c r="DL10" s="26">
        <f t="shared" si="9"/>
        <v>0</v>
      </c>
      <c r="DM10" s="26">
        <f t="shared" si="9"/>
        <v>0</v>
      </c>
      <c r="DN10" s="26">
        <f t="shared" si="9"/>
        <v>0</v>
      </c>
      <c r="DO10" s="26">
        <f t="shared" si="9"/>
        <v>1598667</v>
      </c>
      <c r="DP10" s="26">
        <f t="shared" si="10"/>
        <v>0</v>
      </c>
      <c r="DQ10" s="26">
        <f t="shared" si="10"/>
        <v>0</v>
      </c>
      <c r="DR10" s="26">
        <f t="shared" si="10"/>
        <v>0</v>
      </c>
      <c r="DS10" s="26">
        <f t="shared" si="10"/>
        <v>0</v>
      </c>
      <c r="DT10" s="26"/>
      <c r="DU10" s="26">
        <f t="shared" si="11"/>
        <v>0</v>
      </c>
    </row>
    <row r="11" spans="1:130" ht="51.75" hidden="1" customHeight="1" x14ac:dyDescent="0.3">
      <c r="A11" s="32"/>
      <c r="B11" s="189" t="s">
        <v>59</v>
      </c>
      <c r="C11" s="23" t="s">
        <v>60</v>
      </c>
      <c r="D11" s="24" t="s">
        <v>61</v>
      </c>
      <c r="E11" s="48">
        <v>510</v>
      </c>
      <c r="F11" s="25" t="s">
        <v>62</v>
      </c>
      <c r="G11" s="26">
        <f t="shared" si="12"/>
        <v>91000000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>
        <v>16000000</v>
      </c>
      <c r="X11" s="26"/>
      <c r="Y11" s="26"/>
      <c r="Z11" s="26"/>
      <c r="AA11" s="26"/>
      <c r="AB11" s="26"/>
      <c r="AC11" s="26">
        <f>45000000+25000000+5000000</f>
        <v>75000000</v>
      </c>
      <c r="AD11" s="27">
        <f t="shared" si="0"/>
        <v>9.1542571428571431E-2</v>
      </c>
      <c r="AE11" s="26">
        <f t="shared" si="13"/>
        <v>8330374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>
        <f>+'[2]MAYO 2019'!$AF$1594</f>
        <v>8330374</v>
      </c>
      <c r="BB11" s="27">
        <f t="shared" si="14"/>
        <v>0.90845742857142853</v>
      </c>
      <c r="BC11" s="26">
        <f t="shared" si="2"/>
        <v>82669626</v>
      </c>
      <c r="BD11" s="26">
        <f t="shared" ref="BD11:BS27" si="16">H11-AF11</f>
        <v>0</v>
      </c>
      <c r="BE11" s="26">
        <f t="shared" si="16"/>
        <v>0</v>
      </c>
      <c r="BF11" s="26">
        <f t="shared" si="16"/>
        <v>0</v>
      </c>
      <c r="BG11" s="26">
        <f t="shared" si="16"/>
        <v>0</v>
      </c>
      <c r="BH11" s="26">
        <f t="shared" si="16"/>
        <v>0</v>
      </c>
      <c r="BI11" s="26">
        <f t="shared" si="16"/>
        <v>0</v>
      </c>
      <c r="BJ11" s="26">
        <f t="shared" si="16"/>
        <v>0</v>
      </c>
      <c r="BK11" s="26">
        <f t="shared" si="16"/>
        <v>0</v>
      </c>
      <c r="BL11" s="26">
        <f t="shared" si="16"/>
        <v>0</v>
      </c>
      <c r="BM11" s="26">
        <f t="shared" si="16"/>
        <v>0</v>
      </c>
      <c r="BN11" s="26">
        <f t="shared" si="16"/>
        <v>0</v>
      </c>
      <c r="BO11" s="26">
        <f t="shared" si="16"/>
        <v>0</v>
      </c>
      <c r="BP11" s="26">
        <f t="shared" si="16"/>
        <v>0</v>
      </c>
      <c r="BQ11" s="26">
        <f t="shared" si="16"/>
        <v>0</v>
      </c>
      <c r="BR11" s="26">
        <f t="shared" si="16"/>
        <v>0</v>
      </c>
      <c r="BS11" s="26">
        <f t="shared" si="4"/>
        <v>16000000</v>
      </c>
      <c r="BT11" s="26">
        <f t="shared" si="4"/>
        <v>0</v>
      </c>
      <c r="BU11" s="26">
        <f t="shared" si="4"/>
        <v>0</v>
      </c>
      <c r="BV11" s="26">
        <f t="shared" si="4"/>
        <v>0</v>
      </c>
      <c r="BW11" s="26">
        <f t="shared" si="4"/>
        <v>0</v>
      </c>
      <c r="BX11" s="26">
        <f t="shared" si="4"/>
        <v>0</v>
      </c>
      <c r="BY11" s="26">
        <f t="shared" si="5"/>
        <v>66669626</v>
      </c>
      <c r="BZ11" s="27">
        <f t="shared" si="15"/>
        <v>6.9564516483516484E-2</v>
      </c>
      <c r="CA11" s="26">
        <f t="shared" si="6"/>
        <v>6330371</v>
      </c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>
        <f>+'[2]MAYO 2019'!$H$1592</f>
        <v>6330371</v>
      </c>
      <c r="CX11" s="27">
        <f t="shared" si="7"/>
        <v>0.93043548351648353</v>
      </c>
      <c r="CY11" s="26">
        <f t="shared" si="8"/>
        <v>84669629</v>
      </c>
      <c r="CZ11" s="26">
        <f t="shared" si="9"/>
        <v>0</v>
      </c>
      <c r="DA11" s="26">
        <f t="shared" si="9"/>
        <v>0</v>
      </c>
      <c r="DB11" s="26">
        <f t="shared" si="9"/>
        <v>0</v>
      </c>
      <c r="DC11" s="26">
        <f t="shared" si="9"/>
        <v>0</v>
      </c>
      <c r="DD11" s="26">
        <f t="shared" si="9"/>
        <v>0</v>
      </c>
      <c r="DE11" s="26">
        <f t="shared" si="9"/>
        <v>0</v>
      </c>
      <c r="DF11" s="26">
        <f t="shared" si="9"/>
        <v>0</v>
      </c>
      <c r="DG11" s="26">
        <f t="shared" si="9"/>
        <v>0</v>
      </c>
      <c r="DH11" s="26">
        <f t="shared" si="9"/>
        <v>0</v>
      </c>
      <c r="DI11" s="26">
        <f t="shared" si="9"/>
        <v>0</v>
      </c>
      <c r="DJ11" s="26">
        <f t="shared" si="9"/>
        <v>0</v>
      </c>
      <c r="DK11" s="26">
        <f t="shared" si="9"/>
        <v>0</v>
      </c>
      <c r="DL11" s="26">
        <f t="shared" si="9"/>
        <v>0</v>
      </c>
      <c r="DM11" s="26">
        <f t="shared" si="9"/>
        <v>0</v>
      </c>
      <c r="DN11" s="26">
        <f t="shared" si="9"/>
        <v>0</v>
      </c>
      <c r="DO11" s="26">
        <f t="shared" si="9"/>
        <v>16000000</v>
      </c>
      <c r="DP11" s="26">
        <f t="shared" si="10"/>
        <v>0</v>
      </c>
      <c r="DQ11" s="26">
        <f t="shared" si="10"/>
        <v>0</v>
      </c>
      <c r="DR11" s="26">
        <f t="shared" si="10"/>
        <v>0</v>
      </c>
      <c r="DS11" s="26">
        <f t="shared" si="10"/>
        <v>0</v>
      </c>
      <c r="DT11" s="26">
        <f t="shared" si="10"/>
        <v>0</v>
      </c>
      <c r="DU11" s="26">
        <f t="shared" si="11"/>
        <v>68669629</v>
      </c>
    </row>
    <row r="12" spans="1:130" ht="26.4" hidden="1" customHeight="1" x14ac:dyDescent="0.3">
      <c r="A12" s="32"/>
      <c r="B12" s="189"/>
      <c r="C12" s="23" t="s">
        <v>63</v>
      </c>
      <c r="D12" s="24" t="s">
        <v>64</v>
      </c>
      <c r="E12" s="48">
        <v>510</v>
      </c>
      <c r="F12" s="25" t="s">
        <v>52</v>
      </c>
      <c r="G12" s="26">
        <f t="shared" si="12"/>
        <v>992811018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>
        <v>20000000</v>
      </c>
      <c r="X12" s="26"/>
      <c r="Y12" s="26"/>
      <c r="Z12" s="26"/>
      <c r="AA12" s="26"/>
      <c r="AB12" s="26">
        <v>972811018</v>
      </c>
      <c r="AC12" s="26"/>
      <c r="AD12" s="27">
        <f t="shared" si="0"/>
        <v>0.26048684624892027</v>
      </c>
      <c r="AE12" s="26">
        <f t="shared" si="13"/>
        <v>258614211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>
        <f>+'[2]MAYO 2019'!$AE$1606</f>
        <v>258614211</v>
      </c>
      <c r="BA12" s="26"/>
      <c r="BB12" s="27">
        <f t="shared" si="14"/>
        <v>0.73951315375107973</v>
      </c>
      <c r="BC12" s="26">
        <f t="shared" si="2"/>
        <v>734196807</v>
      </c>
      <c r="BD12" s="26">
        <f t="shared" si="16"/>
        <v>0</v>
      </c>
      <c r="BE12" s="26">
        <f t="shared" si="16"/>
        <v>0</v>
      </c>
      <c r="BF12" s="26">
        <f t="shared" si="16"/>
        <v>0</v>
      </c>
      <c r="BG12" s="26">
        <f t="shared" si="16"/>
        <v>0</v>
      </c>
      <c r="BH12" s="26">
        <f t="shared" si="16"/>
        <v>0</v>
      </c>
      <c r="BI12" s="26">
        <f t="shared" si="16"/>
        <v>0</v>
      </c>
      <c r="BJ12" s="26">
        <f t="shared" si="16"/>
        <v>0</v>
      </c>
      <c r="BK12" s="26">
        <f t="shared" si="16"/>
        <v>0</v>
      </c>
      <c r="BL12" s="26">
        <f t="shared" si="16"/>
        <v>0</v>
      </c>
      <c r="BM12" s="26">
        <f t="shared" si="16"/>
        <v>0</v>
      </c>
      <c r="BN12" s="26">
        <f t="shared" si="16"/>
        <v>0</v>
      </c>
      <c r="BO12" s="26">
        <f t="shared" si="16"/>
        <v>0</v>
      </c>
      <c r="BP12" s="26">
        <f t="shared" si="16"/>
        <v>0</v>
      </c>
      <c r="BQ12" s="26">
        <f t="shared" si="16"/>
        <v>0</v>
      </c>
      <c r="BR12" s="26">
        <f t="shared" si="16"/>
        <v>0</v>
      </c>
      <c r="BS12" s="26">
        <f t="shared" si="4"/>
        <v>20000000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>
        <f t="shared" si="4"/>
        <v>714196807</v>
      </c>
      <c r="BY12" s="26">
        <f t="shared" si="5"/>
        <v>0</v>
      </c>
      <c r="BZ12" s="27">
        <f t="shared" si="15"/>
        <v>0</v>
      </c>
      <c r="CA12" s="26">
        <f t="shared" si="6"/>
        <v>0</v>
      </c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7">
        <f t="shared" si="7"/>
        <v>1</v>
      </c>
      <c r="CY12" s="26">
        <f t="shared" si="8"/>
        <v>992811018</v>
      </c>
      <c r="CZ12" s="26">
        <f t="shared" si="9"/>
        <v>0</v>
      </c>
      <c r="DA12" s="26">
        <f t="shared" si="9"/>
        <v>0</v>
      </c>
      <c r="DB12" s="26">
        <f t="shared" si="9"/>
        <v>0</v>
      </c>
      <c r="DC12" s="26">
        <f t="shared" si="9"/>
        <v>0</v>
      </c>
      <c r="DD12" s="26">
        <f t="shared" si="9"/>
        <v>0</v>
      </c>
      <c r="DE12" s="26">
        <f t="shared" si="9"/>
        <v>0</v>
      </c>
      <c r="DF12" s="26">
        <f t="shared" si="9"/>
        <v>0</v>
      </c>
      <c r="DG12" s="26">
        <f t="shared" si="9"/>
        <v>0</v>
      </c>
      <c r="DH12" s="26">
        <f t="shared" si="9"/>
        <v>0</v>
      </c>
      <c r="DI12" s="26">
        <f t="shared" si="9"/>
        <v>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20000000</v>
      </c>
      <c r="DP12" s="26">
        <f t="shared" si="10"/>
        <v>0</v>
      </c>
      <c r="DQ12" s="26">
        <f t="shared" si="10"/>
        <v>0</v>
      </c>
      <c r="DR12" s="26">
        <f t="shared" si="10"/>
        <v>0</v>
      </c>
      <c r="DS12" s="26">
        <f t="shared" si="10"/>
        <v>0</v>
      </c>
      <c r="DT12" s="26">
        <f t="shared" si="10"/>
        <v>972811018</v>
      </c>
      <c r="DU12" s="26">
        <f t="shared" si="11"/>
        <v>0</v>
      </c>
    </row>
    <row r="13" spans="1:130" ht="30.6" hidden="1" customHeight="1" x14ac:dyDescent="0.3">
      <c r="A13" s="32"/>
      <c r="B13" s="189"/>
      <c r="C13" s="23" t="s">
        <v>65</v>
      </c>
      <c r="D13" s="24" t="s">
        <v>66</v>
      </c>
      <c r="E13" s="48">
        <v>510</v>
      </c>
      <c r="F13" s="25" t="s">
        <v>52</v>
      </c>
      <c r="G13" s="26">
        <f t="shared" si="12"/>
        <v>15000000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>
        <v>15000000</v>
      </c>
      <c r="X13" s="26"/>
      <c r="Y13" s="26"/>
      <c r="Z13" s="26"/>
      <c r="AA13" s="26"/>
      <c r="AB13" s="26"/>
      <c r="AC13" s="26"/>
      <c r="AD13" s="27">
        <f t="shared" si="0"/>
        <v>1</v>
      </c>
      <c r="AE13" s="26">
        <f t="shared" si="13"/>
        <v>15000000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>
        <f>+'[4]MARZO 2019'!$Y$1108</f>
        <v>15000000</v>
      </c>
      <c r="AV13" s="26"/>
      <c r="AW13" s="26"/>
      <c r="AX13" s="26"/>
      <c r="AY13" s="26"/>
      <c r="AZ13" s="26"/>
      <c r="BA13" s="26"/>
      <c r="BB13" s="27">
        <f t="shared" si="14"/>
        <v>0</v>
      </c>
      <c r="BC13" s="26">
        <f t="shared" si="2"/>
        <v>0</v>
      </c>
      <c r="BD13" s="26">
        <f t="shared" si="16"/>
        <v>0</v>
      </c>
      <c r="BE13" s="26">
        <f t="shared" si="16"/>
        <v>0</v>
      </c>
      <c r="BF13" s="26">
        <f t="shared" si="16"/>
        <v>0</v>
      </c>
      <c r="BG13" s="26">
        <f t="shared" si="16"/>
        <v>0</v>
      </c>
      <c r="BH13" s="26">
        <f t="shared" si="16"/>
        <v>0</v>
      </c>
      <c r="BI13" s="26">
        <f t="shared" si="16"/>
        <v>0</v>
      </c>
      <c r="BJ13" s="26">
        <f t="shared" si="16"/>
        <v>0</v>
      </c>
      <c r="BK13" s="26">
        <f t="shared" si="16"/>
        <v>0</v>
      </c>
      <c r="BL13" s="26">
        <f t="shared" si="16"/>
        <v>0</v>
      </c>
      <c r="BM13" s="26">
        <f t="shared" si="16"/>
        <v>0</v>
      </c>
      <c r="BN13" s="26">
        <f t="shared" si="16"/>
        <v>0</v>
      </c>
      <c r="BO13" s="26">
        <f t="shared" si="16"/>
        <v>0</v>
      </c>
      <c r="BP13" s="26">
        <f t="shared" si="16"/>
        <v>0</v>
      </c>
      <c r="BQ13" s="26">
        <f t="shared" si="16"/>
        <v>0</v>
      </c>
      <c r="BR13" s="26">
        <f t="shared" si="16"/>
        <v>0</v>
      </c>
      <c r="BS13" s="26">
        <f t="shared" si="4"/>
        <v>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/>
      <c r="BY13" s="26">
        <f t="shared" si="5"/>
        <v>0</v>
      </c>
      <c r="BZ13" s="27">
        <f t="shared" si="15"/>
        <v>0.46666666666666667</v>
      </c>
      <c r="CA13" s="26">
        <f t="shared" si="6"/>
        <v>7000000</v>
      </c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>
        <f>+'[4]MARZO 2019'!$H$1106</f>
        <v>7000000</v>
      </c>
      <c r="CR13" s="26"/>
      <c r="CS13" s="26"/>
      <c r="CT13" s="26"/>
      <c r="CU13" s="26"/>
      <c r="CV13" s="26"/>
      <c r="CW13" s="26"/>
      <c r="CX13" s="27">
        <f t="shared" si="7"/>
        <v>0.53333333333333333</v>
      </c>
      <c r="CY13" s="26">
        <f t="shared" si="8"/>
        <v>8000000</v>
      </c>
      <c r="CZ13" s="26">
        <f t="shared" si="9"/>
        <v>0</v>
      </c>
      <c r="DA13" s="26">
        <f t="shared" si="9"/>
        <v>0</v>
      </c>
      <c r="DB13" s="26">
        <f t="shared" si="9"/>
        <v>0</v>
      </c>
      <c r="DC13" s="26">
        <f t="shared" si="9"/>
        <v>0</v>
      </c>
      <c r="DD13" s="26">
        <f t="shared" si="9"/>
        <v>0</v>
      </c>
      <c r="DE13" s="26">
        <f t="shared" si="9"/>
        <v>0</v>
      </c>
      <c r="DF13" s="26">
        <f t="shared" si="9"/>
        <v>0</v>
      </c>
      <c r="DG13" s="26">
        <f t="shared" si="9"/>
        <v>0</v>
      </c>
      <c r="DH13" s="26">
        <f t="shared" si="9"/>
        <v>0</v>
      </c>
      <c r="DI13" s="26">
        <f t="shared" si="9"/>
        <v>0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8000000</v>
      </c>
      <c r="DP13" s="26">
        <f t="shared" si="10"/>
        <v>0</v>
      </c>
      <c r="DQ13" s="26">
        <f t="shared" si="10"/>
        <v>0</v>
      </c>
      <c r="DR13" s="26">
        <f t="shared" si="10"/>
        <v>0</v>
      </c>
      <c r="DS13" s="26">
        <f t="shared" si="10"/>
        <v>0</v>
      </c>
      <c r="DT13" s="26"/>
      <c r="DU13" s="26">
        <f t="shared" si="11"/>
        <v>0</v>
      </c>
    </row>
    <row r="14" spans="1:130" ht="26.4" hidden="1" customHeight="1" x14ac:dyDescent="0.3">
      <c r="A14" s="32"/>
      <c r="B14" s="189"/>
      <c r="C14" s="23" t="s">
        <v>67</v>
      </c>
      <c r="D14" s="24" t="s">
        <v>68</v>
      </c>
      <c r="E14" s="48">
        <v>510</v>
      </c>
      <c r="F14" s="25" t="s">
        <v>52</v>
      </c>
      <c r="G14" s="26">
        <f t="shared" si="12"/>
        <v>15000000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>
        <f>40000000-25000000</f>
        <v>15000000</v>
      </c>
      <c r="X14" s="26"/>
      <c r="Y14" s="26"/>
      <c r="Z14" s="26"/>
      <c r="AA14" s="26"/>
      <c r="AB14" s="26"/>
      <c r="AC14" s="26"/>
      <c r="AD14" s="27">
        <f t="shared" si="0"/>
        <v>0</v>
      </c>
      <c r="AE14" s="26">
        <f t="shared" si="13"/>
        <v>0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7">
        <f t="shared" si="14"/>
        <v>1</v>
      </c>
      <c r="BC14" s="26">
        <f t="shared" si="2"/>
        <v>15000000</v>
      </c>
      <c r="BD14" s="26">
        <f t="shared" si="16"/>
        <v>0</v>
      </c>
      <c r="BE14" s="26">
        <f t="shared" si="16"/>
        <v>0</v>
      </c>
      <c r="BF14" s="26">
        <f t="shared" si="16"/>
        <v>0</v>
      </c>
      <c r="BG14" s="26">
        <f t="shared" si="16"/>
        <v>0</v>
      </c>
      <c r="BH14" s="26">
        <f t="shared" si="16"/>
        <v>0</v>
      </c>
      <c r="BI14" s="26">
        <f t="shared" si="16"/>
        <v>0</v>
      </c>
      <c r="BJ14" s="26">
        <f t="shared" si="16"/>
        <v>0</v>
      </c>
      <c r="BK14" s="26">
        <f t="shared" si="16"/>
        <v>0</v>
      </c>
      <c r="BL14" s="26">
        <f t="shared" si="16"/>
        <v>0</v>
      </c>
      <c r="BM14" s="26">
        <f t="shared" si="16"/>
        <v>0</v>
      </c>
      <c r="BN14" s="26">
        <f t="shared" si="16"/>
        <v>0</v>
      </c>
      <c r="BO14" s="26">
        <f t="shared" si="16"/>
        <v>0</v>
      </c>
      <c r="BP14" s="26">
        <f t="shared" si="16"/>
        <v>0</v>
      </c>
      <c r="BQ14" s="26">
        <f t="shared" si="16"/>
        <v>0</v>
      </c>
      <c r="BR14" s="26">
        <f t="shared" si="16"/>
        <v>0</v>
      </c>
      <c r="BS14" s="26">
        <f t="shared" si="4"/>
        <v>15000000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/>
      <c r="BY14" s="26">
        <f t="shared" si="5"/>
        <v>0</v>
      </c>
      <c r="BZ14" s="27">
        <f t="shared" si="15"/>
        <v>0</v>
      </c>
      <c r="CA14" s="26">
        <f t="shared" si="6"/>
        <v>0</v>
      </c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7">
        <f t="shared" si="7"/>
        <v>1</v>
      </c>
      <c r="CY14" s="26">
        <f t="shared" si="8"/>
        <v>15000000</v>
      </c>
      <c r="CZ14" s="26">
        <f t="shared" si="9"/>
        <v>0</v>
      </c>
      <c r="DA14" s="26">
        <f t="shared" si="9"/>
        <v>0</v>
      </c>
      <c r="DB14" s="26">
        <f t="shared" si="9"/>
        <v>0</v>
      </c>
      <c r="DC14" s="26">
        <f t="shared" si="9"/>
        <v>0</v>
      </c>
      <c r="DD14" s="26">
        <f t="shared" si="9"/>
        <v>0</v>
      </c>
      <c r="DE14" s="26">
        <f t="shared" si="9"/>
        <v>0</v>
      </c>
      <c r="DF14" s="26">
        <f t="shared" si="9"/>
        <v>0</v>
      </c>
      <c r="DG14" s="26">
        <f t="shared" si="9"/>
        <v>0</v>
      </c>
      <c r="DH14" s="26">
        <f t="shared" si="9"/>
        <v>0</v>
      </c>
      <c r="DI14" s="26">
        <f t="shared" si="9"/>
        <v>0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15000000</v>
      </c>
      <c r="DP14" s="26">
        <f t="shared" si="10"/>
        <v>0</v>
      </c>
      <c r="DQ14" s="26">
        <f t="shared" si="10"/>
        <v>0</v>
      </c>
      <c r="DR14" s="26">
        <f t="shared" si="10"/>
        <v>0</v>
      </c>
      <c r="DS14" s="26">
        <f t="shared" si="10"/>
        <v>0</v>
      </c>
      <c r="DT14" s="26"/>
      <c r="DU14" s="26">
        <f t="shared" si="11"/>
        <v>0</v>
      </c>
    </row>
    <row r="15" spans="1:130" ht="40.799999999999997" hidden="1" customHeight="1" x14ac:dyDescent="0.3">
      <c r="A15" s="32"/>
      <c r="B15" s="186" t="s">
        <v>69</v>
      </c>
      <c r="C15" s="35" t="s">
        <v>70</v>
      </c>
      <c r="D15" s="33" t="s">
        <v>71</v>
      </c>
      <c r="E15" s="48">
        <v>310</v>
      </c>
      <c r="F15" s="25" t="s">
        <v>52</v>
      </c>
      <c r="G15" s="26">
        <f t="shared" si="12"/>
        <v>100000000</v>
      </c>
      <c r="H15" s="26"/>
      <c r="I15" s="26">
        <v>100000000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7">
        <f t="shared" si="0"/>
        <v>1</v>
      </c>
      <c r="AE15" s="26">
        <f t="shared" si="13"/>
        <v>100000000</v>
      </c>
      <c r="AF15" s="26"/>
      <c r="AG15" s="26">
        <f>+'[4]MARZO 2019'!$K$156</f>
        <v>100000000</v>
      </c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7">
        <f t="shared" si="14"/>
        <v>0</v>
      </c>
      <c r="BC15" s="26">
        <f t="shared" si="2"/>
        <v>0</v>
      </c>
      <c r="BD15" s="26">
        <f t="shared" si="16"/>
        <v>0</v>
      </c>
      <c r="BE15" s="26">
        <f t="shared" si="16"/>
        <v>0</v>
      </c>
      <c r="BF15" s="26">
        <f t="shared" si="16"/>
        <v>0</v>
      </c>
      <c r="BG15" s="26">
        <f t="shared" si="16"/>
        <v>0</v>
      </c>
      <c r="BH15" s="26">
        <f t="shared" si="16"/>
        <v>0</v>
      </c>
      <c r="BI15" s="26">
        <f t="shared" si="16"/>
        <v>0</v>
      </c>
      <c r="BJ15" s="26">
        <f t="shared" si="16"/>
        <v>0</v>
      </c>
      <c r="BK15" s="26">
        <f t="shared" si="16"/>
        <v>0</v>
      </c>
      <c r="BL15" s="26">
        <f t="shared" si="16"/>
        <v>0</v>
      </c>
      <c r="BM15" s="26">
        <f t="shared" si="16"/>
        <v>0</v>
      </c>
      <c r="BN15" s="26">
        <f t="shared" si="16"/>
        <v>0</v>
      </c>
      <c r="BO15" s="26">
        <f t="shared" si="16"/>
        <v>0</v>
      </c>
      <c r="BP15" s="26">
        <f t="shared" si="16"/>
        <v>0</v>
      </c>
      <c r="BQ15" s="26">
        <f t="shared" si="16"/>
        <v>0</v>
      </c>
      <c r="BR15" s="26">
        <f t="shared" si="16"/>
        <v>0</v>
      </c>
      <c r="BS15" s="26">
        <f t="shared" si="4"/>
        <v>0</v>
      </c>
      <c r="BT15" s="26">
        <f t="shared" si="4"/>
        <v>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/>
      <c r="BY15" s="26">
        <f t="shared" si="5"/>
        <v>0</v>
      </c>
      <c r="BZ15" s="27">
        <f>+CA15/G15</f>
        <v>0.33093333000000003</v>
      </c>
      <c r="CA15" s="26">
        <f t="shared" si="6"/>
        <v>33093333</v>
      </c>
      <c r="CB15" s="26"/>
      <c r="CC15" s="26">
        <f>+'[2]MAYO 2019'!$H$212+'[2]MAYO 2019'!$H$215+'[2]MAYO 2019'!$H$219+'[2]MAYO 2019'!$H$221+'[2]MAYO 2019'!$H$230</f>
        <v>33093333</v>
      </c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7">
        <f t="shared" si="7"/>
        <v>0.66906666999999997</v>
      </c>
      <c r="CY15" s="26">
        <f t="shared" si="8"/>
        <v>66906667</v>
      </c>
      <c r="CZ15" s="26">
        <f t="shared" si="9"/>
        <v>0</v>
      </c>
      <c r="DA15" s="26">
        <f t="shared" si="9"/>
        <v>66906667</v>
      </c>
      <c r="DB15" s="26">
        <f t="shared" si="9"/>
        <v>0</v>
      </c>
      <c r="DC15" s="26">
        <f t="shared" si="9"/>
        <v>0</v>
      </c>
      <c r="DD15" s="26">
        <f t="shared" si="9"/>
        <v>0</v>
      </c>
      <c r="DE15" s="26">
        <f t="shared" si="9"/>
        <v>0</v>
      </c>
      <c r="DF15" s="26">
        <f t="shared" si="9"/>
        <v>0</v>
      </c>
      <c r="DG15" s="26">
        <f t="shared" si="9"/>
        <v>0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10"/>
        <v>0</v>
      </c>
      <c r="DQ15" s="26">
        <f t="shared" si="10"/>
        <v>0</v>
      </c>
      <c r="DR15" s="26">
        <f t="shared" si="10"/>
        <v>0</v>
      </c>
      <c r="DS15" s="26">
        <f t="shared" si="10"/>
        <v>0</v>
      </c>
      <c r="DT15" s="26"/>
      <c r="DU15" s="26">
        <f t="shared" si="11"/>
        <v>0</v>
      </c>
    </row>
    <row r="16" spans="1:130" ht="51" hidden="1" customHeight="1" x14ac:dyDescent="0.3">
      <c r="A16" s="32"/>
      <c r="B16" s="187"/>
      <c r="C16" s="23" t="s">
        <v>72</v>
      </c>
      <c r="D16" s="24" t="s">
        <v>73</v>
      </c>
      <c r="E16" s="48">
        <v>310</v>
      </c>
      <c r="F16" s="36" t="s">
        <v>74</v>
      </c>
      <c r="G16" s="26">
        <f t="shared" si="12"/>
        <v>394000000</v>
      </c>
      <c r="H16" s="26"/>
      <c r="I16" s="26">
        <v>290000000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>
        <v>54000000</v>
      </c>
      <c r="Y16" s="26"/>
      <c r="Z16" s="26"/>
      <c r="AA16" s="26"/>
      <c r="AB16" s="26"/>
      <c r="AC16" s="26">
        <f>50000000</f>
        <v>50000000</v>
      </c>
      <c r="AD16" s="27">
        <f t="shared" si="0"/>
        <v>0.77685287563451777</v>
      </c>
      <c r="AE16" s="26">
        <f t="shared" si="1"/>
        <v>306080033</v>
      </c>
      <c r="AF16" s="26"/>
      <c r="AG16" s="26">
        <f>+'[2]MAYO 2019'!$K$241</f>
        <v>285925383</v>
      </c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>
        <f>+'[2]MAYO 2019'!$AF$241</f>
        <v>20154650</v>
      </c>
      <c r="BB16" s="27">
        <f t="shared" si="14"/>
        <v>0.22314712436548223</v>
      </c>
      <c r="BC16" s="26">
        <f t="shared" si="2"/>
        <v>87919967</v>
      </c>
      <c r="BD16" s="26">
        <f t="shared" si="16"/>
        <v>0</v>
      </c>
      <c r="BE16" s="26">
        <f t="shared" si="16"/>
        <v>4074617</v>
      </c>
      <c r="BF16" s="26">
        <f t="shared" si="16"/>
        <v>0</v>
      </c>
      <c r="BG16" s="26">
        <f t="shared" si="16"/>
        <v>0</v>
      </c>
      <c r="BH16" s="26">
        <f t="shared" si="16"/>
        <v>0</v>
      </c>
      <c r="BI16" s="26">
        <f t="shared" si="16"/>
        <v>0</v>
      </c>
      <c r="BJ16" s="26">
        <f t="shared" si="16"/>
        <v>0</v>
      </c>
      <c r="BK16" s="26">
        <f t="shared" si="16"/>
        <v>0</v>
      </c>
      <c r="BL16" s="26">
        <f t="shared" si="16"/>
        <v>0</v>
      </c>
      <c r="BM16" s="26">
        <f t="shared" si="16"/>
        <v>0</v>
      </c>
      <c r="BN16" s="26">
        <f t="shared" si="16"/>
        <v>0</v>
      </c>
      <c r="BO16" s="26">
        <f t="shared" si="16"/>
        <v>0</v>
      </c>
      <c r="BP16" s="26">
        <f t="shared" si="16"/>
        <v>0</v>
      </c>
      <c r="BQ16" s="26">
        <f t="shared" si="16"/>
        <v>0</v>
      </c>
      <c r="BR16" s="26">
        <f t="shared" si="16"/>
        <v>0</v>
      </c>
      <c r="BS16" s="26">
        <f t="shared" si="4"/>
        <v>0</v>
      </c>
      <c r="BT16" s="26">
        <f t="shared" si="4"/>
        <v>54000000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/>
      <c r="BY16" s="26">
        <f t="shared" si="5"/>
        <v>29845350</v>
      </c>
      <c r="BZ16" s="27">
        <f>+CA16/G16</f>
        <v>0.20163836040609137</v>
      </c>
      <c r="CA16" s="26">
        <f t="shared" si="6"/>
        <v>79445514</v>
      </c>
      <c r="CB16" s="26"/>
      <c r="CC16" s="26">
        <f>+'[2]MAYO 2019'!$H$239-CW16</f>
        <v>64290864</v>
      </c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>
        <v>15154650</v>
      </c>
      <c r="CX16" s="27">
        <f t="shared" si="7"/>
        <v>0.7983616395939086</v>
      </c>
      <c r="CY16" s="26">
        <f t="shared" si="8"/>
        <v>314554486</v>
      </c>
      <c r="CZ16" s="26">
        <f t="shared" si="9"/>
        <v>0</v>
      </c>
      <c r="DA16" s="26">
        <f t="shared" si="9"/>
        <v>225709136</v>
      </c>
      <c r="DB16" s="26">
        <f t="shared" si="9"/>
        <v>0</v>
      </c>
      <c r="DC16" s="26">
        <f t="shared" si="9"/>
        <v>0</v>
      </c>
      <c r="DD16" s="26">
        <f t="shared" si="9"/>
        <v>0</v>
      </c>
      <c r="DE16" s="26">
        <f t="shared" si="9"/>
        <v>0</v>
      </c>
      <c r="DF16" s="26">
        <f t="shared" si="9"/>
        <v>0</v>
      </c>
      <c r="DG16" s="26">
        <f t="shared" si="9"/>
        <v>0</v>
      </c>
      <c r="DH16" s="26">
        <f t="shared" si="9"/>
        <v>0</v>
      </c>
      <c r="DI16" s="26">
        <f t="shared" si="9"/>
        <v>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0</v>
      </c>
      <c r="DP16" s="26">
        <f t="shared" si="10"/>
        <v>54000000</v>
      </c>
      <c r="DQ16" s="26">
        <f t="shared" si="10"/>
        <v>0</v>
      </c>
      <c r="DR16" s="26">
        <f t="shared" si="10"/>
        <v>0</v>
      </c>
      <c r="DS16" s="26">
        <f t="shared" si="10"/>
        <v>0</v>
      </c>
      <c r="DT16" s="26"/>
      <c r="DU16" s="26">
        <f t="shared" si="11"/>
        <v>34845350</v>
      </c>
    </row>
    <row r="17" spans="1:128" ht="18.600000000000001" hidden="1" customHeight="1" x14ac:dyDescent="0.3">
      <c r="A17" s="32"/>
      <c r="B17" s="187"/>
      <c r="C17" s="23" t="s">
        <v>75</v>
      </c>
      <c r="D17" s="24" t="s">
        <v>76</v>
      </c>
      <c r="E17" s="48">
        <v>310</v>
      </c>
      <c r="F17" s="25" t="s">
        <v>52</v>
      </c>
      <c r="G17" s="26">
        <f t="shared" si="12"/>
        <v>45000000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>
        <v>45000000</v>
      </c>
      <c r="X17" s="26"/>
      <c r="Y17" s="26"/>
      <c r="Z17" s="26"/>
      <c r="AA17" s="26"/>
      <c r="AB17" s="26"/>
      <c r="AC17" s="26"/>
      <c r="AD17" s="27">
        <f t="shared" si="0"/>
        <v>0.93711111111111112</v>
      </c>
      <c r="AE17" s="26">
        <f t="shared" si="1"/>
        <v>42170000</v>
      </c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>
        <f>+'[2]MAYO 2019'!$Y$322</f>
        <v>42170000</v>
      </c>
      <c r="AV17" s="26"/>
      <c r="AW17" s="26"/>
      <c r="AX17" s="26"/>
      <c r="AY17" s="26"/>
      <c r="AZ17" s="26"/>
      <c r="BA17" s="26"/>
      <c r="BB17" s="27">
        <f t="shared" si="14"/>
        <v>6.2888888888888883E-2</v>
      </c>
      <c r="BC17" s="26">
        <f t="shared" si="2"/>
        <v>2830000</v>
      </c>
      <c r="BD17" s="26">
        <f t="shared" si="16"/>
        <v>0</v>
      </c>
      <c r="BE17" s="26">
        <f t="shared" si="16"/>
        <v>0</v>
      </c>
      <c r="BF17" s="26">
        <f t="shared" si="16"/>
        <v>0</v>
      </c>
      <c r="BG17" s="26">
        <f t="shared" si="16"/>
        <v>0</v>
      </c>
      <c r="BH17" s="26">
        <f t="shared" si="16"/>
        <v>0</v>
      </c>
      <c r="BI17" s="26">
        <f t="shared" si="16"/>
        <v>0</v>
      </c>
      <c r="BJ17" s="26">
        <f t="shared" si="16"/>
        <v>0</v>
      </c>
      <c r="BK17" s="26">
        <f t="shared" si="16"/>
        <v>0</v>
      </c>
      <c r="BL17" s="26">
        <f t="shared" si="16"/>
        <v>0</v>
      </c>
      <c r="BM17" s="26">
        <f t="shared" si="16"/>
        <v>0</v>
      </c>
      <c r="BN17" s="26">
        <f t="shared" si="16"/>
        <v>0</v>
      </c>
      <c r="BO17" s="26">
        <f t="shared" si="16"/>
        <v>0</v>
      </c>
      <c r="BP17" s="26">
        <f t="shared" si="16"/>
        <v>0</v>
      </c>
      <c r="BQ17" s="26">
        <f t="shared" si="16"/>
        <v>0</v>
      </c>
      <c r="BR17" s="26">
        <f t="shared" si="16"/>
        <v>0</v>
      </c>
      <c r="BS17" s="26">
        <f t="shared" si="4"/>
        <v>2830000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/>
      <c r="BY17" s="26">
        <f t="shared" si="5"/>
        <v>0</v>
      </c>
      <c r="BZ17" s="27">
        <f>+CA17/G17</f>
        <v>0.50488888888888894</v>
      </c>
      <c r="CA17" s="26">
        <f t="shared" si="6"/>
        <v>22720000</v>
      </c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>
        <f>+'[2]MAYO 2019'!$H$320</f>
        <v>22720000</v>
      </c>
      <c r="CR17" s="26"/>
      <c r="CS17" s="26"/>
      <c r="CT17" s="26"/>
      <c r="CU17" s="26"/>
      <c r="CV17" s="26"/>
      <c r="CW17" s="26"/>
      <c r="CX17" s="27">
        <f t="shared" si="7"/>
        <v>0.49511111111111106</v>
      </c>
      <c r="CY17" s="26">
        <f t="shared" si="8"/>
        <v>22280000</v>
      </c>
      <c r="CZ17" s="26">
        <f t="shared" si="9"/>
        <v>0</v>
      </c>
      <c r="DA17" s="26">
        <f t="shared" si="9"/>
        <v>0</v>
      </c>
      <c r="DB17" s="26">
        <f t="shared" si="9"/>
        <v>0</v>
      </c>
      <c r="DC17" s="26">
        <f t="shared" si="9"/>
        <v>0</v>
      </c>
      <c r="DD17" s="26">
        <f t="shared" si="9"/>
        <v>0</v>
      </c>
      <c r="DE17" s="26">
        <f t="shared" si="9"/>
        <v>0</v>
      </c>
      <c r="DF17" s="26">
        <f t="shared" si="9"/>
        <v>0</v>
      </c>
      <c r="DG17" s="26">
        <f t="shared" si="9"/>
        <v>0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22280000</v>
      </c>
      <c r="DP17" s="26">
        <f t="shared" si="10"/>
        <v>0</v>
      </c>
      <c r="DQ17" s="26">
        <f t="shared" si="10"/>
        <v>0</v>
      </c>
      <c r="DR17" s="26">
        <f t="shared" si="10"/>
        <v>0</v>
      </c>
      <c r="DS17" s="26">
        <f t="shared" si="10"/>
        <v>0</v>
      </c>
      <c r="DT17" s="26"/>
      <c r="DU17" s="26">
        <f t="shared" si="11"/>
        <v>0</v>
      </c>
    </row>
    <row r="18" spans="1:128" ht="18" hidden="1" customHeight="1" x14ac:dyDescent="0.3">
      <c r="A18" s="32"/>
      <c r="B18" s="187"/>
      <c r="C18" s="23" t="s">
        <v>77</v>
      </c>
      <c r="D18" s="24" t="s">
        <v>78</v>
      </c>
      <c r="E18" s="48">
        <v>310</v>
      </c>
      <c r="F18" s="25" t="s">
        <v>52</v>
      </c>
      <c r="G18" s="26">
        <f t="shared" si="12"/>
        <v>4000000</v>
      </c>
      <c r="H18" s="37"/>
      <c r="I18" s="26"/>
      <c r="J18" s="26"/>
      <c r="K18" s="26"/>
      <c r="L18" s="37"/>
      <c r="M18" s="26"/>
      <c r="N18" s="26"/>
      <c r="O18" s="37"/>
      <c r="P18" s="30"/>
      <c r="Q18" s="30"/>
      <c r="R18" s="37"/>
      <c r="S18" s="37"/>
      <c r="T18" s="37"/>
      <c r="U18" s="37"/>
      <c r="V18" s="37"/>
      <c r="W18" s="26">
        <v>4000000</v>
      </c>
      <c r="X18" s="26"/>
      <c r="Y18" s="37"/>
      <c r="Z18" s="37"/>
      <c r="AA18" s="37"/>
      <c r="AB18" s="37"/>
      <c r="AC18" s="26"/>
      <c r="AD18" s="27">
        <f t="shared" si="0"/>
        <v>0</v>
      </c>
      <c r="AE18" s="26">
        <f t="shared" si="1"/>
        <v>0</v>
      </c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7">
        <f t="shared" si="14"/>
        <v>1</v>
      </c>
      <c r="BC18" s="26">
        <f t="shared" si="2"/>
        <v>4000000</v>
      </c>
      <c r="BD18" s="26">
        <f t="shared" si="16"/>
        <v>0</v>
      </c>
      <c r="BE18" s="26">
        <f t="shared" si="16"/>
        <v>0</v>
      </c>
      <c r="BF18" s="26">
        <f t="shared" si="16"/>
        <v>0</v>
      </c>
      <c r="BG18" s="26">
        <f t="shared" si="16"/>
        <v>0</v>
      </c>
      <c r="BH18" s="26">
        <f t="shared" si="16"/>
        <v>0</v>
      </c>
      <c r="BI18" s="26">
        <f t="shared" si="16"/>
        <v>0</v>
      </c>
      <c r="BJ18" s="26">
        <f t="shared" si="16"/>
        <v>0</v>
      </c>
      <c r="BK18" s="26">
        <f t="shared" si="16"/>
        <v>0</v>
      </c>
      <c r="BL18" s="26">
        <f t="shared" si="16"/>
        <v>0</v>
      </c>
      <c r="BM18" s="26">
        <f t="shared" si="16"/>
        <v>0</v>
      </c>
      <c r="BN18" s="26">
        <f t="shared" si="16"/>
        <v>0</v>
      </c>
      <c r="BO18" s="26">
        <f t="shared" si="16"/>
        <v>0</v>
      </c>
      <c r="BP18" s="26">
        <f t="shared" si="16"/>
        <v>0</v>
      </c>
      <c r="BQ18" s="26">
        <f t="shared" si="16"/>
        <v>0</v>
      </c>
      <c r="BR18" s="26">
        <f t="shared" si="16"/>
        <v>0</v>
      </c>
      <c r="BS18" s="26">
        <f t="shared" si="4"/>
        <v>4000000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/>
      <c r="BY18" s="26">
        <f t="shared" si="5"/>
        <v>0</v>
      </c>
      <c r="BZ18" s="27">
        <f>+CA18/G18</f>
        <v>0</v>
      </c>
      <c r="CA18" s="26">
        <f t="shared" si="6"/>
        <v>0</v>
      </c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7">
        <f t="shared" si="7"/>
        <v>1</v>
      </c>
      <c r="CY18" s="26">
        <f t="shared" si="8"/>
        <v>4000000</v>
      </c>
      <c r="CZ18" s="26">
        <f t="shared" si="9"/>
        <v>0</v>
      </c>
      <c r="DA18" s="26">
        <f t="shared" si="9"/>
        <v>0</v>
      </c>
      <c r="DB18" s="26">
        <f t="shared" si="9"/>
        <v>0</v>
      </c>
      <c r="DC18" s="26">
        <f t="shared" si="9"/>
        <v>0</v>
      </c>
      <c r="DD18" s="26">
        <f t="shared" si="9"/>
        <v>0</v>
      </c>
      <c r="DE18" s="26">
        <f t="shared" si="9"/>
        <v>0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4000000</v>
      </c>
      <c r="DP18" s="26">
        <f t="shared" si="10"/>
        <v>0</v>
      </c>
      <c r="DQ18" s="26">
        <f t="shared" si="10"/>
        <v>0</v>
      </c>
      <c r="DR18" s="26">
        <f t="shared" si="10"/>
        <v>0</v>
      </c>
      <c r="DS18" s="26">
        <f t="shared" si="10"/>
        <v>0</v>
      </c>
      <c r="DT18" s="26"/>
      <c r="DU18" s="26">
        <f t="shared" si="11"/>
        <v>0</v>
      </c>
    </row>
    <row r="19" spans="1:128" ht="29.4" hidden="1" customHeight="1" x14ac:dyDescent="0.3">
      <c r="A19" s="32"/>
      <c r="B19" s="188"/>
      <c r="C19" s="23" t="s">
        <v>79</v>
      </c>
      <c r="D19" s="33" t="s">
        <v>80</v>
      </c>
      <c r="E19" s="48">
        <v>310</v>
      </c>
      <c r="F19" s="38" t="s">
        <v>81</v>
      </c>
      <c r="G19" s="26">
        <f t="shared" si="12"/>
        <v>42000000</v>
      </c>
      <c r="H19" s="37"/>
      <c r="I19" s="26"/>
      <c r="J19" s="26"/>
      <c r="K19" s="26"/>
      <c r="L19" s="37"/>
      <c r="M19" s="26"/>
      <c r="N19" s="26"/>
      <c r="O19" s="37"/>
      <c r="P19" s="30"/>
      <c r="Q19" s="30"/>
      <c r="R19" s="37"/>
      <c r="S19" s="37"/>
      <c r="T19" s="37"/>
      <c r="U19" s="37"/>
      <c r="V19" s="37"/>
      <c r="W19" s="26">
        <v>27000000</v>
      </c>
      <c r="X19" s="26"/>
      <c r="Y19" s="37"/>
      <c r="Z19" s="37"/>
      <c r="AA19" s="37"/>
      <c r="AB19" s="37"/>
      <c r="AC19" s="26">
        <v>15000000</v>
      </c>
      <c r="AD19" s="27">
        <f t="shared" si="0"/>
        <v>0.8571428571428571</v>
      </c>
      <c r="AE19" s="26">
        <f t="shared" si="1"/>
        <v>36000000</v>
      </c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>
        <f>+'[3]FEBRERO 2019'!$Y$159</f>
        <v>27000000</v>
      </c>
      <c r="AV19" s="26"/>
      <c r="AW19" s="26"/>
      <c r="AX19" s="26"/>
      <c r="AY19" s="26"/>
      <c r="AZ19" s="26"/>
      <c r="BA19" s="26">
        <f>+'[5]ENERO 2019'!$AF$154</f>
        <v>9000000</v>
      </c>
      <c r="BB19" s="27">
        <f t="shared" si="14"/>
        <v>0.1428571428571429</v>
      </c>
      <c r="BC19" s="26">
        <f t="shared" si="2"/>
        <v>6000000</v>
      </c>
      <c r="BD19" s="26">
        <f t="shared" si="16"/>
        <v>0</v>
      </c>
      <c r="BE19" s="26">
        <f t="shared" si="16"/>
        <v>0</v>
      </c>
      <c r="BF19" s="26">
        <f t="shared" si="16"/>
        <v>0</v>
      </c>
      <c r="BG19" s="26">
        <f t="shared" si="16"/>
        <v>0</v>
      </c>
      <c r="BH19" s="26">
        <f t="shared" si="16"/>
        <v>0</v>
      </c>
      <c r="BI19" s="26">
        <f t="shared" si="16"/>
        <v>0</v>
      </c>
      <c r="BJ19" s="26">
        <f t="shared" si="16"/>
        <v>0</v>
      </c>
      <c r="BK19" s="26">
        <f t="shared" si="16"/>
        <v>0</v>
      </c>
      <c r="BL19" s="26">
        <f t="shared" si="16"/>
        <v>0</v>
      </c>
      <c r="BM19" s="26">
        <f t="shared" si="16"/>
        <v>0</v>
      </c>
      <c r="BN19" s="26">
        <f t="shared" si="16"/>
        <v>0</v>
      </c>
      <c r="BO19" s="26">
        <f t="shared" si="16"/>
        <v>0</v>
      </c>
      <c r="BP19" s="26">
        <f t="shared" si="16"/>
        <v>0</v>
      </c>
      <c r="BQ19" s="26">
        <f t="shared" si="16"/>
        <v>0</v>
      </c>
      <c r="BR19" s="26">
        <f t="shared" si="16"/>
        <v>0</v>
      </c>
      <c r="BS19" s="26">
        <f t="shared" si="4"/>
        <v>0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/>
      <c r="BY19" s="26">
        <f t="shared" si="5"/>
        <v>6000000</v>
      </c>
      <c r="BZ19" s="27">
        <f t="shared" ref="BZ19:BZ24" si="17">+CA19/G19</f>
        <v>8.8095238095238101E-2</v>
      </c>
      <c r="CA19" s="26">
        <f t="shared" si="6"/>
        <v>3700000</v>
      </c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>
        <f>+'[1]ABRIL 2019'!$H$284</f>
        <v>3700000</v>
      </c>
      <c r="CR19" s="26"/>
      <c r="CS19" s="26"/>
      <c r="CT19" s="26"/>
      <c r="CU19" s="26"/>
      <c r="CV19" s="26"/>
      <c r="CW19" s="26"/>
      <c r="CX19" s="27">
        <f t="shared" si="7"/>
        <v>0.91190476190476188</v>
      </c>
      <c r="CY19" s="26">
        <f t="shared" si="8"/>
        <v>38300000</v>
      </c>
      <c r="CZ19" s="26">
        <f t="shared" si="9"/>
        <v>0</v>
      </c>
      <c r="DA19" s="26">
        <f t="shared" si="9"/>
        <v>0</v>
      </c>
      <c r="DB19" s="26">
        <f t="shared" si="9"/>
        <v>0</v>
      </c>
      <c r="DC19" s="26">
        <f t="shared" si="9"/>
        <v>0</v>
      </c>
      <c r="DD19" s="26">
        <f t="shared" si="9"/>
        <v>0</v>
      </c>
      <c r="DE19" s="26">
        <f t="shared" si="9"/>
        <v>0</v>
      </c>
      <c r="DF19" s="26">
        <f t="shared" si="9"/>
        <v>0</v>
      </c>
      <c r="DG19" s="26">
        <f t="shared" si="9"/>
        <v>0</v>
      </c>
      <c r="DH19" s="26">
        <f t="shared" si="9"/>
        <v>0</v>
      </c>
      <c r="DI19" s="26">
        <f t="shared" si="9"/>
        <v>0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si="9"/>
        <v>23300000</v>
      </c>
      <c r="DP19" s="26">
        <f t="shared" si="10"/>
        <v>0</v>
      </c>
      <c r="DQ19" s="26">
        <f t="shared" si="10"/>
        <v>0</v>
      </c>
      <c r="DR19" s="26">
        <f t="shared" si="10"/>
        <v>0</v>
      </c>
      <c r="DS19" s="26">
        <f t="shared" si="10"/>
        <v>0</v>
      </c>
      <c r="DT19" s="26"/>
      <c r="DU19" s="26">
        <f t="shared" si="11"/>
        <v>15000000</v>
      </c>
    </row>
    <row r="20" spans="1:128" ht="45" hidden="1" customHeight="1" x14ac:dyDescent="0.3">
      <c r="A20" s="32"/>
      <c r="B20" s="186" t="s">
        <v>82</v>
      </c>
      <c r="C20" s="35" t="s">
        <v>83</v>
      </c>
      <c r="D20" s="24" t="s">
        <v>84</v>
      </c>
      <c r="E20" s="48">
        <v>510</v>
      </c>
      <c r="F20" s="25" t="s">
        <v>52</v>
      </c>
      <c r="G20" s="26">
        <f t="shared" si="12"/>
        <v>100644090</v>
      </c>
      <c r="H20" s="26"/>
      <c r="I20" s="26">
        <v>80000000</v>
      </c>
      <c r="J20" s="26">
        <v>20644090</v>
      </c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7">
        <f t="shared" si="0"/>
        <v>0.64146846575889349</v>
      </c>
      <c r="AE20" s="26">
        <f t="shared" si="1"/>
        <v>64560010</v>
      </c>
      <c r="AF20" s="26"/>
      <c r="AG20" s="26">
        <f>+'[4]MARZO 2019'!$K$1124</f>
        <v>64560010</v>
      </c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7">
        <f t="shared" si="14"/>
        <v>0.35853153424110651</v>
      </c>
      <c r="BC20" s="26">
        <f t="shared" si="2"/>
        <v>36084080</v>
      </c>
      <c r="BD20" s="26">
        <f t="shared" si="16"/>
        <v>0</v>
      </c>
      <c r="BE20" s="26">
        <f t="shared" si="16"/>
        <v>15439990</v>
      </c>
      <c r="BF20" s="26">
        <f t="shared" si="16"/>
        <v>20644090</v>
      </c>
      <c r="BG20" s="26">
        <f t="shared" si="16"/>
        <v>0</v>
      </c>
      <c r="BH20" s="26">
        <f t="shared" si="16"/>
        <v>0</v>
      </c>
      <c r="BI20" s="26">
        <f t="shared" si="16"/>
        <v>0</v>
      </c>
      <c r="BJ20" s="26">
        <f t="shared" si="16"/>
        <v>0</v>
      </c>
      <c r="BK20" s="26">
        <f t="shared" si="16"/>
        <v>0</v>
      </c>
      <c r="BL20" s="26">
        <f t="shared" si="16"/>
        <v>0</v>
      </c>
      <c r="BM20" s="26">
        <f t="shared" si="16"/>
        <v>0</v>
      </c>
      <c r="BN20" s="26">
        <f t="shared" si="16"/>
        <v>0</v>
      </c>
      <c r="BO20" s="26">
        <f t="shared" si="16"/>
        <v>0</v>
      </c>
      <c r="BP20" s="26">
        <f t="shared" si="16"/>
        <v>0</v>
      </c>
      <c r="BQ20" s="26">
        <f t="shared" si="16"/>
        <v>0</v>
      </c>
      <c r="BR20" s="26">
        <f t="shared" si="16"/>
        <v>0</v>
      </c>
      <c r="BS20" s="26">
        <f t="shared" si="4"/>
        <v>0</v>
      </c>
      <c r="BT20" s="26">
        <f t="shared" si="4"/>
        <v>0</v>
      </c>
      <c r="BU20" s="26">
        <f t="shared" si="4"/>
        <v>0</v>
      </c>
      <c r="BV20" s="26">
        <f t="shared" si="4"/>
        <v>0</v>
      </c>
      <c r="BW20" s="26">
        <f t="shared" si="4"/>
        <v>0</v>
      </c>
      <c r="BX20" s="26"/>
      <c r="BY20" s="26">
        <f t="shared" si="5"/>
        <v>0</v>
      </c>
      <c r="BZ20" s="27">
        <f t="shared" si="17"/>
        <v>0.40538893043794227</v>
      </c>
      <c r="CA20" s="26">
        <f t="shared" si="6"/>
        <v>40800000</v>
      </c>
      <c r="CB20" s="26"/>
      <c r="CC20" s="26">
        <f>+'[4]MARZO 2019'!$H$1122</f>
        <v>40800000</v>
      </c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7">
        <f t="shared" si="7"/>
        <v>0.59461106956205767</v>
      </c>
      <c r="CY20" s="26">
        <f t="shared" si="8"/>
        <v>59844090</v>
      </c>
      <c r="CZ20" s="26">
        <f t="shared" si="9"/>
        <v>0</v>
      </c>
      <c r="DA20" s="26">
        <f t="shared" si="9"/>
        <v>39200000</v>
      </c>
      <c r="DB20" s="26">
        <f t="shared" si="9"/>
        <v>20644090</v>
      </c>
      <c r="DC20" s="26">
        <f t="shared" si="9"/>
        <v>0</v>
      </c>
      <c r="DD20" s="26">
        <f t="shared" si="9"/>
        <v>0</v>
      </c>
      <c r="DE20" s="26">
        <f t="shared" si="9"/>
        <v>0</v>
      </c>
      <c r="DF20" s="26">
        <f t="shared" si="9"/>
        <v>0</v>
      </c>
      <c r="DG20" s="26">
        <f t="shared" si="9"/>
        <v>0</v>
      </c>
      <c r="DH20" s="26">
        <f t="shared" si="9"/>
        <v>0</v>
      </c>
      <c r="DI20" s="26">
        <f t="shared" si="9"/>
        <v>0</v>
      </c>
      <c r="DJ20" s="26">
        <f t="shared" si="9"/>
        <v>0</v>
      </c>
      <c r="DK20" s="26">
        <f t="shared" si="9"/>
        <v>0</v>
      </c>
      <c r="DL20" s="26">
        <f t="shared" si="9"/>
        <v>0</v>
      </c>
      <c r="DM20" s="26">
        <f t="shared" si="9"/>
        <v>0</v>
      </c>
      <c r="DN20" s="26">
        <f t="shared" si="9"/>
        <v>0</v>
      </c>
      <c r="DO20" s="26">
        <f t="shared" ref="DO20:DO37" si="18">W20-CQ20</f>
        <v>0</v>
      </c>
      <c r="DP20" s="26">
        <f t="shared" si="10"/>
        <v>0</v>
      </c>
      <c r="DQ20" s="26">
        <f t="shared" si="10"/>
        <v>0</v>
      </c>
      <c r="DR20" s="26">
        <f t="shared" si="10"/>
        <v>0</v>
      </c>
      <c r="DS20" s="26">
        <f t="shared" si="10"/>
        <v>0</v>
      </c>
      <c r="DT20" s="26"/>
      <c r="DU20" s="26">
        <f t="shared" si="11"/>
        <v>0</v>
      </c>
    </row>
    <row r="21" spans="1:128" ht="35.4" hidden="1" customHeight="1" x14ac:dyDescent="0.3">
      <c r="A21" s="32"/>
      <c r="B21" s="187"/>
      <c r="C21" s="23" t="s">
        <v>85</v>
      </c>
      <c r="D21" s="24" t="s">
        <v>86</v>
      </c>
      <c r="E21" s="48">
        <v>510</v>
      </c>
      <c r="F21" s="25" t="s">
        <v>52</v>
      </c>
      <c r="G21" s="26">
        <f t="shared" si="12"/>
        <v>100000000</v>
      </c>
      <c r="H21" s="26"/>
      <c r="I21" s="26">
        <v>80000000</v>
      </c>
      <c r="J21" s="26">
        <v>20000000</v>
      </c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7">
        <f t="shared" si="0"/>
        <v>0.8</v>
      </c>
      <c r="AE21" s="26">
        <f t="shared" si="1"/>
        <v>80000000</v>
      </c>
      <c r="AF21" s="26"/>
      <c r="AG21" s="26">
        <f>+'[3]FEBRERO 2019'!$K$965</f>
        <v>80000000</v>
      </c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7">
        <f t="shared" si="14"/>
        <v>0.19999999999999996</v>
      </c>
      <c r="BC21" s="26">
        <f t="shared" si="2"/>
        <v>20000000</v>
      </c>
      <c r="BD21" s="26">
        <f t="shared" si="16"/>
        <v>0</v>
      </c>
      <c r="BE21" s="26">
        <f t="shared" si="16"/>
        <v>0</v>
      </c>
      <c r="BF21" s="26">
        <f t="shared" si="16"/>
        <v>20000000</v>
      </c>
      <c r="BG21" s="26">
        <f t="shared" si="16"/>
        <v>0</v>
      </c>
      <c r="BH21" s="26">
        <f t="shared" si="16"/>
        <v>0</v>
      </c>
      <c r="BI21" s="26">
        <f t="shared" si="16"/>
        <v>0</v>
      </c>
      <c r="BJ21" s="26">
        <f t="shared" si="16"/>
        <v>0</v>
      </c>
      <c r="BK21" s="26">
        <f t="shared" si="16"/>
        <v>0</v>
      </c>
      <c r="BL21" s="26">
        <f t="shared" si="16"/>
        <v>0</v>
      </c>
      <c r="BM21" s="26">
        <f t="shared" si="16"/>
        <v>0</v>
      </c>
      <c r="BN21" s="26">
        <f t="shared" si="16"/>
        <v>0</v>
      </c>
      <c r="BO21" s="26">
        <f t="shared" si="16"/>
        <v>0</v>
      </c>
      <c r="BP21" s="26">
        <f t="shared" si="16"/>
        <v>0</v>
      </c>
      <c r="BQ21" s="26">
        <f t="shared" si="16"/>
        <v>0</v>
      </c>
      <c r="BR21" s="26">
        <f t="shared" si="16"/>
        <v>0</v>
      </c>
      <c r="BS21" s="26">
        <f t="shared" si="16"/>
        <v>0</v>
      </c>
      <c r="BT21" s="26">
        <f t="shared" ref="BT21:BW37" si="19">X21-AV21</f>
        <v>0</v>
      </c>
      <c r="BU21" s="26">
        <f t="shared" si="19"/>
        <v>0</v>
      </c>
      <c r="BV21" s="26">
        <f t="shared" si="19"/>
        <v>0</v>
      </c>
      <c r="BW21" s="26">
        <f t="shared" si="19"/>
        <v>0</v>
      </c>
      <c r="BX21" s="26"/>
      <c r="BY21" s="26">
        <f t="shared" si="5"/>
        <v>0</v>
      </c>
      <c r="BZ21" s="27">
        <f t="shared" si="17"/>
        <v>0.41633333</v>
      </c>
      <c r="CA21" s="26">
        <f t="shared" si="6"/>
        <v>41633333</v>
      </c>
      <c r="CB21" s="26"/>
      <c r="CC21" s="26">
        <f>+'[2]MAYO 2019'!$H$1644</f>
        <v>41633333</v>
      </c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7">
        <f t="shared" si="7"/>
        <v>0.58366666999999994</v>
      </c>
      <c r="CY21" s="26">
        <f t="shared" si="8"/>
        <v>58366667</v>
      </c>
      <c r="CZ21" s="26">
        <f t="shared" ref="CZ21:DN37" si="20">H21-CB21</f>
        <v>0</v>
      </c>
      <c r="DA21" s="26">
        <f t="shared" si="20"/>
        <v>38366667</v>
      </c>
      <c r="DB21" s="26">
        <f t="shared" si="20"/>
        <v>20000000</v>
      </c>
      <c r="DC21" s="26">
        <f t="shared" si="20"/>
        <v>0</v>
      </c>
      <c r="DD21" s="26">
        <f t="shared" si="20"/>
        <v>0</v>
      </c>
      <c r="DE21" s="26">
        <f t="shared" si="20"/>
        <v>0</v>
      </c>
      <c r="DF21" s="26">
        <f t="shared" si="20"/>
        <v>0</v>
      </c>
      <c r="DG21" s="26">
        <f t="shared" si="20"/>
        <v>0</v>
      </c>
      <c r="DH21" s="26">
        <f t="shared" si="20"/>
        <v>0</v>
      </c>
      <c r="DI21" s="26">
        <f t="shared" si="20"/>
        <v>0</v>
      </c>
      <c r="DJ21" s="26">
        <f t="shared" si="20"/>
        <v>0</v>
      </c>
      <c r="DK21" s="26">
        <f t="shared" si="20"/>
        <v>0</v>
      </c>
      <c r="DL21" s="26">
        <f t="shared" si="20"/>
        <v>0</v>
      </c>
      <c r="DM21" s="26">
        <f t="shared" si="20"/>
        <v>0</v>
      </c>
      <c r="DN21" s="26">
        <f t="shared" si="20"/>
        <v>0</v>
      </c>
      <c r="DO21" s="26">
        <f t="shared" si="18"/>
        <v>0</v>
      </c>
      <c r="DP21" s="26">
        <f t="shared" si="10"/>
        <v>0</v>
      </c>
      <c r="DQ21" s="26">
        <f t="shared" si="10"/>
        <v>0</v>
      </c>
      <c r="DR21" s="26">
        <f t="shared" si="10"/>
        <v>0</v>
      </c>
      <c r="DS21" s="26">
        <f t="shared" si="10"/>
        <v>0</v>
      </c>
      <c r="DT21" s="26"/>
      <c r="DU21" s="26">
        <f t="shared" si="11"/>
        <v>0</v>
      </c>
    </row>
    <row r="22" spans="1:128" ht="31.2" hidden="1" customHeight="1" x14ac:dyDescent="0.3">
      <c r="A22" s="32"/>
      <c r="B22" s="187"/>
      <c r="C22" s="23" t="s">
        <v>87</v>
      </c>
      <c r="D22" s="24" t="s">
        <v>88</v>
      </c>
      <c r="E22" s="48">
        <v>510</v>
      </c>
      <c r="F22" s="25" t="s">
        <v>52</v>
      </c>
      <c r="G22" s="26">
        <f t="shared" si="12"/>
        <v>100000000</v>
      </c>
      <c r="H22" s="26"/>
      <c r="I22" s="26">
        <v>80000000</v>
      </c>
      <c r="J22" s="26">
        <v>20000000</v>
      </c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7">
        <f t="shared" si="0"/>
        <v>0.8</v>
      </c>
      <c r="AE22" s="26">
        <f t="shared" si="1"/>
        <v>80000000</v>
      </c>
      <c r="AF22" s="26"/>
      <c r="AG22" s="26">
        <f>+'[4]MARZO 2019'!$K$1158</f>
        <v>80000000</v>
      </c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7">
        <f t="shared" si="14"/>
        <v>0.19999999999999996</v>
      </c>
      <c r="BC22" s="26">
        <f t="shared" si="2"/>
        <v>20000000</v>
      </c>
      <c r="BD22" s="26">
        <f t="shared" si="16"/>
        <v>0</v>
      </c>
      <c r="BE22" s="26">
        <f t="shared" si="16"/>
        <v>0</v>
      </c>
      <c r="BF22" s="26">
        <f t="shared" si="16"/>
        <v>20000000</v>
      </c>
      <c r="BG22" s="26">
        <f t="shared" si="16"/>
        <v>0</v>
      </c>
      <c r="BH22" s="26">
        <f t="shared" si="16"/>
        <v>0</v>
      </c>
      <c r="BI22" s="26">
        <f t="shared" si="16"/>
        <v>0</v>
      </c>
      <c r="BJ22" s="26">
        <f t="shared" si="16"/>
        <v>0</v>
      </c>
      <c r="BK22" s="26">
        <f t="shared" si="16"/>
        <v>0</v>
      </c>
      <c r="BL22" s="26">
        <f t="shared" si="16"/>
        <v>0</v>
      </c>
      <c r="BM22" s="26">
        <f t="shared" si="16"/>
        <v>0</v>
      </c>
      <c r="BN22" s="26">
        <f t="shared" si="16"/>
        <v>0</v>
      </c>
      <c r="BO22" s="26">
        <f t="shared" si="16"/>
        <v>0</v>
      </c>
      <c r="BP22" s="26">
        <f t="shared" si="16"/>
        <v>0</v>
      </c>
      <c r="BQ22" s="26">
        <f t="shared" si="16"/>
        <v>0</v>
      </c>
      <c r="BR22" s="26">
        <f t="shared" si="16"/>
        <v>0</v>
      </c>
      <c r="BS22" s="26">
        <f t="shared" si="16"/>
        <v>0</v>
      </c>
      <c r="BT22" s="26">
        <f t="shared" si="19"/>
        <v>0</v>
      </c>
      <c r="BU22" s="26">
        <f t="shared" si="19"/>
        <v>0</v>
      </c>
      <c r="BV22" s="26">
        <f t="shared" si="19"/>
        <v>0</v>
      </c>
      <c r="BW22" s="26">
        <f t="shared" si="19"/>
        <v>0</v>
      </c>
      <c r="BX22" s="26"/>
      <c r="BY22" s="26">
        <f t="shared" si="5"/>
        <v>0</v>
      </c>
      <c r="BZ22" s="27">
        <f t="shared" si="17"/>
        <v>0.48381667</v>
      </c>
      <c r="CA22" s="26">
        <f t="shared" si="6"/>
        <v>48381667</v>
      </c>
      <c r="CB22" s="26"/>
      <c r="CC22" s="26">
        <f>+'[2]MAYO 2019'!$H$1672</f>
        <v>48381667</v>
      </c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7">
        <f t="shared" si="7"/>
        <v>0.51618333000000005</v>
      </c>
      <c r="CY22" s="26">
        <f t="shared" si="8"/>
        <v>51618333</v>
      </c>
      <c r="CZ22" s="26">
        <f t="shared" si="20"/>
        <v>0</v>
      </c>
      <c r="DA22" s="26">
        <f t="shared" si="20"/>
        <v>31618333</v>
      </c>
      <c r="DB22" s="26">
        <f t="shared" si="20"/>
        <v>20000000</v>
      </c>
      <c r="DC22" s="26">
        <f t="shared" si="20"/>
        <v>0</v>
      </c>
      <c r="DD22" s="26">
        <f t="shared" si="20"/>
        <v>0</v>
      </c>
      <c r="DE22" s="26">
        <f t="shared" si="20"/>
        <v>0</v>
      </c>
      <c r="DF22" s="26">
        <f t="shared" si="20"/>
        <v>0</v>
      </c>
      <c r="DG22" s="26">
        <f t="shared" si="20"/>
        <v>0</v>
      </c>
      <c r="DH22" s="26">
        <f t="shared" si="20"/>
        <v>0</v>
      </c>
      <c r="DI22" s="26">
        <f t="shared" si="20"/>
        <v>0</v>
      </c>
      <c r="DJ22" s="26">
        <f t="shared" si="20"/>
        <v>0</v>
      </c>
      <c r="DK22" s="26">
        <f t="shared" si="20"/>
        <v>0</v>
      </c>
      <c r="DL22" s="26">
        <f t="shared" si="20"/>
        <v>0</v>
      </c>
      <c r="DM22" s="26">
        <f t="shared" si="20"/>
        <v>0</v>
      </c>
      <c r="DN22" s="26">
        <f t="shared" si="20"/>
        <v>0</v>
      </c>
      <c r="DO22" s="26">
        <f t="shared" si="18"/>
        <v>0</v>
      </c>
      <c r="DP22" s="26">
        <f t="shared" si="10"/>
        <v>0</v>
      </c>
      <c r="DQ22" s="26">
        <f t="shared" si="10"/>
        <v>0</v>
      </c>
      <c r="DR22" s="26">
        <f t="shared" si="10"/>
        <v>0</v>
      </c>
      <c r="DS22" s="26">
        <f t="shared" si="10"/>
        <v>0</v>
      </c>
      <c r="DT22" s="26"/>
      <c r="DU22" s="26">
        <f t="shared" si="11"/>
        <v>0</v>
      </c>
    </row>
    <row r="23" spans="1:128" ht="30" hidden="1" customHeight="1" x14ac:dyDescent="0.3">
      <c r="A23" s="32"/>
      <c r="B23" s="187"/>
      <c r="C23" s="23" t="s">
        <v>89</v>
      </c>
      <c r="D23" s="24" t="s">
        <v>90</v>
      </c>
      <c r="E23" s="48">
        <v>510</v>
      </c>
      <c r="F23" s="25" t="s">
        <v>52</v>
      </c>
      <c r="G23" s="26">
        <f t="shared" si="12"/>
        <v>20800000</v>
      </c>
      <c r="H23" s="26"/>
      <c r="I23" s="26">
        <v>20800000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7">
        <f t="shared" si="0"/>
        <v>0.61538461538461542</v>
      </c>
      <c r="AE23" s="26">
        <f t="shared" si="1"/>
        <v>12800000</v>
      </c>
      <c r="AF23" s="26"/>
      <c r="AG23" s="26">
        <f>+'[4]MARZO 2019'!$K$1172</f>
        <v>12800000</v>
      </c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7">
        <f>1-AD23</f>
        <v>0.38461538461538458</v>
      </c>
      <c r="BC23" s="26">
        <f t="shared" si="2"/>
        <v>8000000</v>
      </c>
      <c r="BD23" s="26">
        <f t="shared" si="16"/>
        <v>0</v>
      </c>
      <c r="BE23" s="26">
        <f t="shared" si="16"/>
        <v>8000000</v>
      </c>
      <c r="BF23" s="26">
        <f t="shared" si="16"/>
        <v>0</v>
      </c>
      <c r="BG23" s="26">
        <f t="shared" si="16"/>
        <v>0</v>
      </c>
      <c r="BH23" s="26">
        <f t="shared" si="16"/>
        <v>0</v>
      </c>
      <c r="BI23" s="26">
        <f t="shared" si="16"/>
        <v>0</v>
      </c>
      <c r="BJ23" s="26">
        <f t="shared" si="16"/>
        <v>0</v>
      </c>
      <c r="BK23" s="26">
        <f t="shared" si="16"/>
        <v>0</v>
      </c>
      <c r="BL23" s="26">
        <f t="shared" si="16"/>
        <v>0</v>
      </c>
      <c r="BM23" s="26">
        <f t="shared" si="16"/>
        <v>0</v>
      </c>
      <c r="BN23" s="26">
        <f t="shared" si="16"/>
        <v>0</v>
      </c>
      <c r="BO23" s="26">
        <f t="shared" si="16"/>
        <v>0</v>
      </c>
      <c r="BP23" s="26">
        <f t="shared" si="16"/>
        <v>0</v>
      </c>
      <c r="BQ23" s="26">
        <f t="shared" si="16"/>
        <v>0</v>
      </c>
      <c r="BR23" s="26">
        <f t="shared" si="16"/>
        <v>0</v>
      </c>
      <c r="BS23" s="26">
        <f t="shared" si="16"/>
        <v>0</v>
      </c>
      <c r="BT23" s="26">
        <f t="shared" si="19"/>
        <v>0</v>
      </c>
      <c r="BU23" s="26">
        <f t="shared" si="19"/>
        <v>0</v>
      </c>
      <c r="BV23" s="26">
        <f t="shared" si="19"/>
        <v>0</v>
      </c>
      <c r="BW23" s="26">
        <f t="shared" si="19"/>
        <v>0</v>
      </c>
      <c r="BX23" s="26"/>
      <c r="BY23" s="26">
        <f t="shared" si="5"/>
        <v>0</v>
      </c>
      <c r="BZ23" s="27">
        <f t="shared" si="17"/>
        <v>0.33894230769230771</v>
      </c>
      <c r="CA23" s="26">
        <f t="shared" si="6"/>
        <v>7050000</v>
      </c>
      <c r="CB23" s="26"/>
      <c r="CC23" s="26">
        <f>+'[2]MAYO 2019'!$H$1690</f>
        <v>7050000</v>
      </c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7">
        <f t="shared" si="7"/>
        <v>0.66105769230769229</v>
      </c>
      <c r="CY23" s="26">
        <f t="shared" si="8"/>
        <v>13750000</v>
      </c>
      <c r="CZ23" s="26">
        <f t="shared" si="20"/>
        <v>0</v>
      </c>
      <c r="DA23" s="26">
        <f t="shared" si="20"/>
        <v>13750000</v>
      </c>
      <c r="DB23" s="26">
        <f t="shared" si="20"/>
        <v>0</v>
      </c>
      <c r="DC23" s="26">
        <f t="shared" si="20"/>
        <v>0</v>
      </c>
      <c r="DD23" s="26">
        <f t="shared" si="20"/>
        <v>0</v>
      </c>
      <c r="DE23" s="26">
        <f t="shared" si="20"/>
        <v>0</v>
      </c>
      <c r="DF23" s="26">
        <f t="shared" si="20"/>
        <v>0</v>
      </c>
      <c r="DG23" s="26">
        <f t="shared" si="20"/>
        <v>0</v>
      </c>
      <c r="DH23" s="26">
        <f t="shared" si="20"/>
        <v>0</v>
      </c>
      <c r="DI23" s="26">
        <f t="shared" si="20"/>
        <v>0</v>
      </c>
      <c r="DJ23" s="26">
        <f t="shared" si="20"/>
        <v>0</v>
      </c>
      <c r="DK23" s="26">
        <f t="shared" si="20"/>
        <v>0</v>
      </c>
      <c r="DL23" s="26">
        <f t="shared" si="20"/>
        <v>0</v>
      </c>
      <c r="DM23" s="26">
        <f t="shared" si="20"/>
        <v>0</v>
      </c>
      <c r="DN23" s="26">
        <f t="shared" si="20"/>
        <v>0</v>
      </c>
      <c r="DO23" s="26">
        <f t="shared" si="18"/>
        <v>0</v>
      </c>
      <c r="DP23" s="26">
        <f t="shared" si="10"/>
        <v>0</v>
      </c>
      <c r="DQ23" s="26">
        <f t="shared" si="10"/>
        <v>0</v>
      </c>
      <c r="DR23" s="26">
        <f t="shared" si="10"/>
        <v>0</v>
      </c>
      <c r="DS23" s="26">
        <f t="shared" si="10"/>
        <v>0</v>
      </c>
      <c r="DT23" s="26"/>
      <c r="DU23" s="26">
        <f t="shared" si="11"/>
        <v>0</v>
      </c>
      <c r="DX23" s="39"/>
    </row>
    <row r="24" spans="1:128" ht="18.600000000000001" hidden="1" customHeight="1" x14ac:dyDescent="0.3">
      <c r="A24" s="32"/>
      <c r="B24" s="188"/>
      <c r="C24" s="23" t="s">
        <v>91</v>
      </c>
      <c r="D24" s="24" t="s">
        <v>92</v>
      </c>
      <c r="E24" s="48">
        <v>510</v>
      </c>
      <c r="F24" s="25" t="s">
        <v>52</v>
      </c>
      <c r="G24" s="26">
        <f t="shared" si="12"/>
        <v>59000000</v>
      </c>
      <c r="H24" s="26"/>
      <c r="I24" s="26">
        <v>39000000</v>
      </c>
      <c r="J24" s="26">
        <v>20000000</v>
      </c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7">
        <f t="shared" si="0"/>
        <v>0.66101694915254239</v>
      </c>
      <c r="AE24" s="26">
        <f t="shared" si="1"/>
        <v>39000000</v>
      </c>
      <c r="AF24" s="26"/>
      <c r="AG24" s="26">
        <f>+'[4]MARZO 2019'!$K$1183</f>
        <v>39000000</v>
      </c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7">
        <f t="shared" si="14"/>
        <v>0.33898305084745761</v>
      </c>
      <c r="BC24" s="26">
        <f t="shared" si="2"/>
        <v>20000000</v>
      </c>
      <c r="BD24" s="26">
        <f t="shared" si="16"/>
        <v>0</v>
      </c>
      <c r="BE24" s="26">
        <f t="shared" si="16"/>
        <v>0</v>
      </c>
      <c r="BF24" s="26">
        <f t="shared" si="16"/>
        <v>20000000</v>
      </c>
      <c r="BG24" s="26">
        <f t="shared" si="16"/>
        <v>0</v>
      </c>
      <c r="BH24" s="26">
        <f t="shared" si="16"/>
        <v>0</v>
      </c>
      <c r="BI24" s="26">
        <f t="shared" si="16"/>
        <v>0</v>
      </c>
      <c r="BJ24" s="26">
        <f t="shared" si="16"/>
        <v>0</v>
      </c>
      <c r="BK24" s="26">
        <f t="shared" si="16"/>
        <v>0</v>
      </c>
      <c r="BL24" s="26">
        <f t="shared" si="16"/>
        <v>0</v>
      </c>
      <c r="BM24" s="26">
        <f t="shared" si="16"/>
        <v>0</v>
      </c>
      <c r="BN24" s="26">
        <f t="shared" si="16"/>
        <v>0</v>
      </c>
      <c r="BO24" s="26">
        <f t="shared" si="16"/>
        <v>0</v>
      </c>
      <c r="BP24" s="26">
        <f t="shared" si="16"/>
        <v>0</v>
      </c>
      <c r="BQ24" s="26">
        <f t="shared" si="16"/>
        <v>0</v>
      </c>
      <c r="BR24" s="26">
        <f t="shared" si="16"/>
        <v>0</v>
      </c>
      <c r="BS24" s="26">
        <f t="shared" si="16"/>
        <v>0</v>
      </c>
      <c r="BT24" s="26">
        <f t="shared" si="19"/>
        <v>0</v>
      </c>
      <c r="BU24" s="26">
        <f t="shared" si="19"/>
        <v>0</v>
      </c>
      <c r="BV24" s="26">
        <f t="shared" si="19"/>
        <v>0</v>
      </c>
      <c r="BW24" s="26">
        <f t="shared" si="19"/>
        <v>0</v>
      </c>
      <c r="BX24" s="26"/>
      <c r="BY24" s="26">
        <f t="shared" si="5"/>
        <v>0</v>
      </c>
      <c r="BZ24" s="27">
        <f t="shared" si="17"/>
        <v>0.35564184745762711</v>
      </c>
      <c r="CA24" s="26">
        <f t="shared" si="6"/>
        <v>20982869</v>
      </c>
      <c r="CB24" s="26"/>
      <c r="CC24" s="26">
        <f>+'[1]ABRIL 2019'!$H$1395</f>
        <v>20982869</v>
      </c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7">
        <f t="shared" si="7"/>
        <v>0.64435815254237294</v>
      </c>
      <c r="CY24" s="26">
        <f t="shared" si="8"/>
        <v>38017131</v>
      </c>
      <c r="CZ24" s="26">
        <f t="shared" si="20"/>
        <v>0</v>
      </c>
      <c r="DA24" s="26">
        <f t="shared" si="20"/>
        <v>18017131</v>
      </c>
      <c r="DB24" s="26">
        <f t="shared" si="20"/>
        <v>20000000</v>
      </c>
      <c r="DC24" s="26">
        <f t="shared" si="20"/>
        <v>0</v>
      </c>
      <c r="DD24" s="26">
        <f t="shared" si="20"/>
        <v>0</v>
      </c>
      <c r="DE24" s="26">
        <f t="shared" si="20"/>
        <v>0</v>
      </c>
      <c r="DF24" s="26">
        <f t="shared" si="20"/>
        <v>0</v>
      </c>
      <c r="DG24" s="26">
        <f t="shared" si="20"/>
        <v>0</v>
      </c>
      <c r="DH24" s="26">
        <f t="shared" si="20"/>
        <v>0</v>
      </c>
      <c r="DI24" s="26">
        <f t="shared" si="20"/>
        <v>0</v>
      </c>
      <c r="DJ24" s="26">
        <f t="shared" si="20"/>
        <v>0</v>
      </c>
      <c r="DK24" s="26">
        <f t="shared" si="20"/>
        <v>0</v>
      </c>
      <c r="DL24" s="26">
        <f t="shared" si="20"/>
        <v>0</v>
      </c>
      <c r="DM24" s="26">
        <f t="shared" si="20"/>
        <v>0</v>
      </c>
      <c r="DN24" s="26">
        <f t="shared" si="20"/>
        <v>0</v>
      </c>
      <c r="DO24" s="26">
        <f t="shared" si="18"/>
        <v>0</v>
      </c>
      <c r="DP24" s="26">
        <f t="shared" si="10"/>
        <v>0</v>
      </c>
      <c r="DQ24" s="26">
        <f t="shared" si="10"/>
        <v>0</v>
      </c>
      <c r="DR24" s="26">
        <f t="shared" si="10"/>
        <v>0</v>
      </c>
      <c r="DS24" s="26">
        <f t="shared" si="10"/>
        <v>0</v>
      </c>
      <c r="DT24" s="26"/>
      <c r="DU24" s="26">
        <f t="shared" si="11"/>
        <v>0</v>
      </c>
    </row>
    <row r="25" spans="1:128" ht="61.2" hidden="1" customHeight="1" x14ac:dyDescent="0.3">
      <c r="A25" s="32"/>
      <c r="B25" s="186" t="s">
        <v>93</v>
      </c>
      <c r="C25" s="35" t="s">
        <v>94</v>
      </c>
      <c r="D25" s="33" t="s">
        <v>95</v>
      </c>
      <c r="E25" s="48">
        <v>510</v>
      </c>
      <c r="F25" s="25" t="s">
        <v>96</v>
      </c>
      <c r="G25" s="26">
        <f t="shared" si="12"/>
        <v>280000000</v>
      </c>
      <c r="H25" s="26"/>
      <c r="I25" s="26">
        <v>190000000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>
        <f>90000000</f>
        <v>90000000</v>
      </c>
      <c r="AD25" s="27">
        <f>+AE25/G25</f>
        <v>0.91249999999999998</v>
      </c>
      <c r="AE25" s="26">
        <f t="shared" si="1"/>
        <v>255500000</v>
      </c>
      <c r="AF25" s="26"/>
      <c r="AG25" s="26">
        <f>+'[3]FEBRERO 2019'!$K$1029</f>
        <v>190000000</v>
      </c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>
        <f>+'[2]MAYO 2019'!$AF$1746</f>
        <v>65500000</v>
      </c>
      <c r="BB25" s="27">
        <f>1-AD25</f>
        <v>8.7500000000000022E-2</v>
      </c>
      <c r="BC25" s="26">
        <f t="shared" si="2"/>
        <v>24500000</v>
      </c>
      <c r="BD25" s="26">
        <f t="shared" si="16"/>
        <v>0</v>
      </c>
      <c r="BE25" s="26">
        <f t="shared" si="16"/>
        <v>0</v>
      </c>
      <c r="BF25" s="26">
        <f t="shared" si="16"/>
        <v>0</v>
      </c>
      <c r="BG25" s="26">
        <f t="shared" si="16"/>
        <v>0</v>
      </c>
      <c r="BH25" s="26">
        <f t="shared" si="16"/>
        <v>0</v>
      </c>
      <c r="BI25" s="26">
        <f t="shared" si="16"/>
        <v>0</v>
      </c>
      <c r="BJ25" s="26">
        <f t="shared" si="16"/>
        <v>0</v>
      </c>
      <c r="BK25" s="26">
        <f t="shared" si="16"/>
        <v>0</v>
      </c>
      <c r="BL25" s="26">
        <f t="shared" si="16"/>
        <v>0</v>
      </c>
      <c r="BM25" s="26">
        <f t="shared" si="16"/>
        <v>0</v>
      </c>
      <c r="BN25" s="26">
        <f t="shared" si="16"/>
        <v>0</v>
      </c>
      <c r="BO25" s="26">
        <f t="shared" si="16"/>
        <v>0</v>
      </c>
      <c r="BP25" s="26">
        <f t="shared" si="16"/>
        <v>0</v>
      </c>
      <c r="BQ25" s="26">
        <f t="shared" si="16"/>
        <v>0</v>
      </c>
      <c r="BR25" s="26">
        <f t="shared" si="16"/>
        <v>0</v>
      </c>
      <c r="BS25" s="26">
        <f t="shared" si="16"/>
        <v>0</v>
      </c>
      <c r="BT25" s="26">
        <f t="shared" si="19"/>
        <v>0</v>
      </c>
      <c r="BU25" s="26">
        <f t="shared" si="19"/>
        <v>0</v>
      </c>
      <c r="BV25" s="26">
        <f t="shared" si="19"/>
        <v>0</v>
      </c>
      <c r="BW25" s="26">
        <f t="shared" si="19"/>
        <v>0</v>
      </c>
      <c r="BX25" s="26"/>
      <c r="BY25" s="26">
        <f t="shared" si="5"/>
        <v>24500000</v>
      </c>
      <c r="BZ25" s="27">
        <f>+CA25/G25</f>
        <v>0.47208587499999999</v>
      </c>
      <c r="CA25" s="26">
        <f t="shared" si="6"/>
        <v>132184045</v>
      </c>
      <c r="CB25" s="26"/>
      <c r="CC25" s="26">
        <f>+'[2]MAYO 2019'!$H$1752+'[2]MAYO 2019'!$H$1772+'[2]MAYO 2019'!$H$1775+'[2]MAYO 2019'!$H$1778+'[2]MAYO 2019'!$H$1781+'[2]MAYO 2019'!$H$1785</f>
        <v>85493332</v>
      </c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>
        <f>+'[2]MAYO 2019'!$H$1747+'[2]MAYO 2019'!$H$1762+'[2]MAYO 2019'!$H$1767+'[2]MAYO 2019'!$H$1788+'[2]MAYO 2019'!$H$1791+'[2]MAYO 2019'!$H$1793</f>
        <v>46690713</v>
      </c>
      <c r="CX25" s="27">
        <f t="shared" si="7"/>
        <v>0.52791412500000001</v>
      </c>
      <c r="CY25" s="26">
        <f t="shared" si="8"/>
        <v>147815955</v>
      </c>
      <c r="CZ25" s="26">
        <f t="shared" si="20"/>
        <v>0</v>
      </c>
      <c r="DA25" s="26">
        <f t="shared" si="20"/>
        <v>104506668</v>
      </c>
      <c r="DB25" s="26">
        <f t="shared" si="20"/>
        <v>0</v>
      </c>
      <c r="DC25" s="26">
        <f t="shared" si="20"/>
        <v>0</v>
      </c>
      <c r="DD25" s="26">
        <f t="shared" si="20"/>
        <v>0</v>
      </c>
      <c r="DE25" s="26">
        <f t="shared" si="20"/>
        <v>0</v>
      </c>
      <c r="DF25" s="26">
        <f t="shared" si="20"/>
        <v>0</v>
      </c>
      <c r="DG25" s="26">
        <f t="shared" si="20"/>
        <v>0</v>
      </c>
      <c r="DH25" s="26">
        <f t="shared" si="20"/>
        <v>0</v>
      </c>
      <c r="DI25" s="26">
        <f t="shared" si="20"/>
        <v>0</v>
      </c>
      <c r="DJ25" s="26">
        <f t="shared" si="20"/>
        <v>0</v>
      </c>
      <c r="DK25" s="26">
        <f t="shared" si="20"/>
        <v>0</v>
      </c>
      <c r="DL25" s="26">
        <f t="shared" si="20"/>
        <v>0</v>
      </c>
      <c r="DM25" s="26">
        <f t="shared" si="20"/>
        <v>0</v>
      </c>
      <c r="DN25" s="26">
        <f t="shared" si="20"/>
        <v>0</v>
      </c>
      <c r="DO25" s="26">
        <f t="shared" si="18"/>
        <v>0</v>
      </c>
      <c r="DP25" s="26">
        <f t="shared" si="10"/>
        <v>0</v>
      </c>
      <c r="DQ25" s="26">
        <f t="shared" si="10"/>
        <v>0</v>
      </c>
      <c r="DR25" s="26">
        <f t="shared" si="10"/>
        <v>0</v>
      </c>
      <c r="DS25" s="26">
        <f t="shared" si="10"/>
        <v>0</v>
      </c>
      <c r="DT25" s="26"/>
      <c r="DU25" s="26">
        <f t="shared" si="11"/>
        <v>43309287</v>
      </c>
    </row>
    <row r="26" spans="1:128" ht="28.2" hidden="1" customHeight="1" x14ac:dyDescent="0.3">
      <c r="A26" s="32"/>
      <c r="B26" s="187"/>
      <c r="C26" s="35" t="s">
        <v>97</v>
      </c>
      <c r="D26" s="33" t="s">
        <v>98</v>
      </c>
      <c r="E26" s="48">
        <v>510</v>
      </c>
      <c r="F26" s="25" t="s">
        <v>99</v>
      </c>
      <c r="G26" s="26">
        <f t="shared" si="12"/>
        <v>5000000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>
        <v>5000000</v>
      </c>
      <c r="X26" s="26"/>
      <c r="Y26" s="26"/>
      <c r="Z26" s="26"/>
      <c r="AA26" s="26"/>
      <c r="AB26" s="26"/>
      <c r="AC26" s="26">
        <f>50000000-50000000</f>
        <v>0</v>
      </c>
      <c r="AD26" s="27">
        <f t="shared" ref="AD26:AD28" si="21">+AE26/G26</f>
        <v>0</v>
      </c>
      <c r="AE26" s="26">
        <f t="shared" ref="AE26:AE27" si="22">SUM(AF26:BA26)</f>
        <v>0</v>
      </c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7">
        <f t="shared" ref="BB26:BB29" si="23">1-AD26</f>
        <v>1</v>
      </c>
      <c r="BC26" s="26">
        <f t="shared" si="2"/>
        <v>5000000</v>
      </c>
      <c r="BD26" s="26">
        <f t="shared" si="16"/>
        <v>0</v>
      </c>
      <c r="BE26" s="26">
        <f t="shared" si="16"/>
        <v>0</v>
      </c>
      <c r="BF26" s="26">
        <f t="shared" si="16"/>
        <v>0</v>
      </c>
      <c r="BG26" s="26">
        <f t="shared" si="16"/>
        <v>0</v>
      </c>
      <c r="BH26" s="26">
        <f t="shared" si="16"/>
        <v>0</v>
      </c>
      <c r="BI26" s="26">
        <f t="shared" si="16"/>
        <v>0</v>
      </c>
      <c r="BJ26" s="26">
        <f t="shared" si="16"/>
        <v>0</v>
      </c>
      <c r="BK26" s="26">
        <f t="shared" si="16"/>
        <v>0</v>
      </c>
      <c r="BL26" s="26">
        <f t="shared" si="16"/>
        <v>0</v>
      </c>
      <c r="BM26" s="26">
        <f t="shared" si="16"/>
        <v>0</v>
      </c>
      <c r="BN26" s="26">
        <f t="shared" si="16"/>
        <v>0</v>
      </c>
      <c r="BO26" s="26">
        <f t="shared" si="16"/>
        <v>0</v>
      </c>
      <c r="BP26" s="26">
        <f t="shared" si="16"/>
        <v>0</v>
      </c>
      <c r="BQ26" s="26">
        <f t="shared" si="16"/>
        <v>0</v>
      </c>
      <c r="BR26" s="26">
        <f t="shared" si="16"/>
        <v>0</v>
      </c>
      <c r="BS26" s="26">
        <f t="shared" si="16"/>
        <v>5000000</v>
      </c>
      <c r="BT26" s="26">
        <f t="shared" si="19"/>
        <v>0</v>
      </c>
      <c r="BU26" s="26">
        <f t="shared" si="19"/>
        <v>0</v>
      </c>
      <c r="BV26" s="26">
        <f t="shared" si="19"/>
        <v>0</v>
      </c>
      <c r="BW26" s="26">
        <f t="shared" si="19"/>
        <v>0</v>
      </c>
      <c r="BX26" s="26"/>
      <c r="BY26" s="26">
        <f t="shared" si="5"/>
        <v>0</v>
      </c>
      <c r="BZ26" s="27">
        <f t="shared" ref="BZ26:BZ73" si="24">+CA26/G26</f>
        <v>0</v>
      </c>
      <c r="CA26" s="26">
        <f t="shared" si="6"/>
        <v>0</v>
      </c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7">
        <f t="shared" si="7"/>
        <v>1</v>
      </c>
      <c r="CY26" s="26">
        <f t="shared" si="8"/>
        <v>5000000</v>
      </c>
      <c r="CZ26" s="26">
        <f t="shared" si="20"/>
        <v>0</v>
      </c>
      <c r="DA26" s="26">
        <f t="shared" si="20"/>
        <v>0</v>
      </c>
      <c r="DB26" s="26">
        <f t="shared" si="20"/>
        <v>0</v>
      </c>
      <c r="DC26" s="26">
        <f t="shared" si="20"/>
        <v>0</v>
      </c>
      <c r="DD26" s="26">
        <f t="shared" si="20"/>
        <v>0</v>
      </c>
      <c r="DE26" s="26">
        <f t="shared" si="20"/>
        <v>0</v>
      </c>
      <c r="DF26" s="26">
        <f t="shared" si="20"/>
        <v>0</v>
      </c>
      <c r="DG26" s="26">
        <f t="shared" si="20"/>
        <v>0</v>
      </c>
      <c r="DH26" s="26">
        <f t="shared" si="20"/>
        <v>0</v>
      </c>
      <c r="DI26" s="26">
        <f t="shared" si="20"/>
        <v>0</v>
      </c>
      <c r="DJ26" s="26">
        <f t="shared" si="20"/>
        <v>0</v>
      </c>
      <c r="DK26" s="26">
        <f t="shared" si="20"/>
        <v>0</v>
      </c>
      <c r="DL26" s="26">
        <f t="shared" si="20"/>
        <v>0</v>
      </c>
      <c r="DM26" s="26">
        <f t="shared" si="20"/>
        <v>0</v>
      </c>
      <c r="DN26" s="26">
        <f t="shared" si="20"/>
        <v>0</v>
      </c>
      <c r="DO26" s="26">
        <f t="shared" si="18"/>
        <v>5000000</v>
      </c>
      <c r="DP26" s="26">
        <f t="shared" si="10"/>
        <v>0</v>
      </c>
      <c r="DQ26" s="26">
        <f t="shared" si="10"/>
        <v>0</v>
      </c>
      <c r="DR26" s="26">
        <f t="shared" si="10"/>
        <v>0</v>
      </c>
      <c r="DS26" s="26">
        <f t="shared" si="10"/>
        <v>0</v>
      </c>
      <c r="DT26" s="26"/>
      <c r="DU26" s="26">
        <f t="shared" si="11"/>
        <v>0</v>
      </c>
    </row>
    <row r="27" spans="1:128" ht="40.5" hidden="1" customHeight="1" x14ac:dyDescent="0.3">
      <c r="A27" s="32"/>
      <c r="B27" s="187"/>
      <c r="C27" s="35" t="s">
        <v>100</v>
      </c>
      <c r="D27" s="33" t="s">
        <v>101</v>
      </c>
      <c r="E27" s="48">
        <v>510</v>
      </c>
      <c r="F27" s="25" t="s">
        <v>102</v>
      </c>
      <c r="G27" s="26">
        <f t="shared" si="12"/>
        <v>114500000</v>
      </c>
      <c r="H27" s="26"/>
      <c r="I27" s="26">
        <v>100000000</v>
      </c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>
        <f>14500000</f>
        <v>14500000</v>
      </c>
      <c r="AD27" s="27">
        <f t="shared" si="21"/>
        <v>0.89519650655021832</v>
      </c>
      <c r="AE27" s="26">
        <f t="shared" si="22"/>
        <v>102500000</v>
      </c>
      <c r="AF27" s="26"/>
      <c r="AG27" s="26">
        <f>+'[3]FEBRERO 2019'!$K$1072</f>
        <v>100000000</v>
      </c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>
        <f>+'[2]MAYO 2019'!$AF$1805</f>
        <v>2500000</v>
      </c>
      <c r="BB27" s="27">
        <f t="shared" si="23"/>
        <v>0.10480349344978168</v>
      </c>
      <c r="BC27" s="26">
        <f t="shared" si="2"/>
        <v>12000000</v>
      </c>
      <c r="BD27" s="26">
        <f t="shared" si="16"/>
        <v>0</v>
      </c>
      <c r="BE27" s="26">
        <f t="shared" si="16"/>
        <v>0</v>
      </c>
      <c r="BF27" s="26">
        <f t="shared" si="16"/>
        <v>0</v>
      </c>
      <c r="BG27" s="26">
        <f t="shared" si="16"/>
        <v>0</v>
      </c>
      <c r="BH27" s="26">
        <f t="shared" si="16"/>
        <v>0</v>
      </c>
      <c r="BI27" s="26">
        <f t="shared" si="16"/>
        <v>0</v>
      </c>
      <c r="BJ27" s="26">
        <f t="shared" si="16"/>
        <v>0</v>
      </c>
      <c r="BK27" s="26">
        <f t="shared" si="16"/>
        <v>0</v>
      </c>
      <c r="BL27" s="26">
        <f t="shared" si="16"/>
        <v>0</v>
      </c>
      <c r="BM27" s="26">
        <f t="shared" ref="BM27:BS37" si="25">Q27-AO27</f>
        <v>0</v>
      </c>
      <c r="BN27" s="26">
        <f t="shared" si="25"/>
        <v>0</v>
      </c>
      <c r="BO27" s="26">
        <f t="shared" si="25"/>
        <v>0</v>
      </c>
      <c r="BP27" s="26">
        <f t="shared" si="25"/>
        <v>0</v>
      </c>
      <c r="BQ27" s="26">
        <f t="shared" si="25"/>
        <v>0</v>
      </c>
      <c r="BR27" s="26">
        <f t="shared" si="25"/>
        <v>0</v>
      </c>
      <c r="BS27" s="26">
        <f t="shared" si="25"/>
        <v>0</v>
      </c>
      <c r="BT27" s="26">
        <f t="shared" si="19"/>
        <v>0</v>
      </c>
      <c r="BU27" s="26">
        <f t="shared" si="19"/>
        <v>0</v>
      </c>
      <c r="BV27" s="26">
        <f t="shared" si="19"/>
        <v>0</v>
      </c>
      <c r="BW27" s="26">
        <f t="shared" si="19"/>
        <v>0</v>
      </c>
      <c r="BX27" s="26"/>
      <c r="BY27" s="26">
        <f t="shared" si="5"/>
        <v>12000000</v>
      </c>
      <c r="BZ27" s="27">
        <f t="shared" si="24"/>
        <v>0.36185058515283841</v>
      </c>
      <c r="CA27" s="26">
        <f t="shared" si="6"/>
        <v>41431892</v>
      </c>
      <c r="CB27" s="26"/>
      <c r="CC27" s="26">
        <f>+'[2]MAYO 2019'!$H$1803</f>
        <v>41431892</v>
      </c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7">
        <f t="shared" si="7"/>
        <v>0.63814941484716159</v>
      </c>
      <c r="CY27" s="26">
        <f t="shared" si="8"/>
        <v>73068108</v>
      </c>
      <c r="CZ27" s="26">
        <f t="shared" si="20"/>
        <v>0</v>
      </c>
      <c r="DA27" s="26">
        <f t="shared" si="20"/>
        <v>58568108</v>
      </c>
      <c r="DB27" s="26">
        <f t="shared" si="20"/>
        <v>0</v>
      </c>
      <c r="DC27" s="26">
        <f t="shared" si="20"/>
        <v>0</v>
      </c>
      <c r="DD27" s="26">
        <f t="shared" si="20"/>
        <v>0</v>
      </c>
      <c r="DE27" s="26">
        <f t="shared" si="20"/>
        <v>0</v>
      </c>
      <c r="DF27" s="26">
        <f t="shared" si="20"/>
        <v>0</v>
      </c>
      <c r="DG27" s="26">
        <f t="shared" si="20"/>
        <v>0</v>
      </c>
      <c r="DH27" s="26">
        <f t="shared" si="20"/>
        <v>0</v>
      </c>
      <c r="DI27" s="26">
        <f t="shared" si="20"/>
        <v>0</v>
      </c>
      <c r="DJ27" s="26">
        <f t="shared" si="20"/>
        <v>0</v>
      </c>
      <c r="DK27" s="26">
        <f t="shared" si="20"/>
        <v>0</v>
      </c>
      <c r="DL27" s="26">
        <f t="shared" si="20"/>
        <v>0</v>
      </c>
      <c r="DM27" s="26">
        <f t="shared" si="20"/>
        <v>0</v>
      </c>
      <c r="DN27" s="26">
        <f t="shared" si="20"/>
        <v>0</v>
      </c>
      <c r="DO27" s="26">
        <f t="shared" si="18"/>
        <v>0</v>
      </c>
      <c r="DP27" s="26">
        <f t="shared" si="10"/>
        <v>0</v>
      </c>
      <c r="DQ27" s="26">
        <f t="shared" si="10"/>
        <v>0</v>
      </c>
      <c r="DR27" s="26">
        <f t="shared" si="10"/>
        <v>0</v>
      </c>
      <c r="DS27" s="26">
        <f t="shared" si="10"/>
        <v>0</v>
      </c>
      <c r="DT27" s="26"/>
      <c r="DU27" s="26">
        <f t="shared" si="11"/>
        <v>14500000</v>
      </c>
    </row>
    <row r="28" spans="1:128" ht="77.400000000000006" hidden="1" customHeight="1" x14ac:dyDescent="0.3">
      <c r="A28" s="32"/>
      <c r="B28" s="187"/>
      <c r="C28" s="35" t="s">
        <v>103</v>
      </c>
      <c r="D28" s="33" t="s">
        <v>104</v>
      </c>
      <c r="E28" s="48">
        <v>510</v>
      </c>
      <c r="F28" s="25" t="s">
        <v>52</v>
      </c>
      <c r="G28" s="26">
        <f t="shared" si="12"/>
        <v>40000000</v>
      </c>
      <c r="H28" s="26"/>
      <c r="I28" s="26">
        <v>40000000</v>
      </c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7">
        <f t="shared" si="21"/>
        <v>0</v>
      </c>
      <c r="AE28" s="26">
        <f t="shared" ref="AE28:AE29" si="26">SUM(AF28:BA28)</f>
        <v>0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7">
        <f t="shared" si="23"/>
        <v>1</v>
      </c>
      <c r="BC28" s="26">
        <f t="shared" si="2"/>
        <v>40000000</v>
      </c>
      <c r="BD28" s="26">
        <f t="shared" ref="BD28:BL37" si="27">H28-AF28</f>
        <v>0</v>
      </c>
      <c r="BE28" s="26">
        <f t="shared" si="27"/>
        <v>40000000</v>
      </c>
      <c r="BF28" s="26">
        <f t="shared" si="27"/>
        <v>0</v>
      </c>
      <c r="BG28" s="26">
        <f t="shared" si="27"/>
        <v>0</v>
      </c>
      <c r="BH28" s="26">
        <f t="shared" si="27"/>
        <v>0</v>
      </c>
      <c r="BI28" s="26">
        <f t="shared" si="27"/>
        <v>0</v>
      </c>
      <c r="BJ28" s="26">
        <f t="shared" si="27"/>
        <v>0</v>
      </c>
      <c r="BK28" s="26">
        <f t="shared" si="27"/>
        <v>0</v>
      </c>
      <c r="BL28" s="26">
        <f t="shared" si="27"/>
        <v>0</v>
      </c>
      <c r="BM28" s="26">
        <f t="shared" si="25"/>
        <v>0</v>
      </c>
      <c r="BN28" s="26">
        <f t="shared" si="25"/>
        <v>0</v>
      </c>
      <c r="BO28" s="26">
        <f t="shared" si="25"/>
        <v>0</v>
      </c>
      <c r="BP28" s="26">
        <f t="shared" si="25"/>
        <v>0</v>
      </c>
      <c r="BQ28" s="26">
        <f t="shared" si="25"/>
        <v>0</v>
      </c>
      <c r="BR28" s="26">
        <f t="shared" si="25"/>
        <v>0</v>
      </c>
      <c r="BS28" s="26">
        <f t="shared" si="25"/>
        <v>0</v>
      </c>
      <c r="BT28" s="26">
        <f t="shared" si="19"/>
        <v>0</v>
      </c>
      <c r="BU28" s="26">
        <f t="shared" si="19"/>
        <v>0</v>
      </c>
      <c r="BV28" s="26">
        <f t="shared" si="19"/>
        <v>0</v>
      </c>
      <c r="BW28" s="26">
        <f t="shared" si="19"/>
        <v>0</v>
      </c>
      <c r="BX28" s="26"/>
      <c r="BY28" s="26">
        <f t="shared" si="5"/>
        <v>0</v>
      </c>
      <c r="BZ28" s="27">
        <f t="shared" si="24"/>
        <v>0</v>
      </c>
      <c r="CA28" s="26">
        <f t="shared" si="6"/>
        <v>0</v>
      </c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7">
        <f t="shared" si="7"/>
        <v>1</v>
      </c>
      <c r="CY28" s="26">
        <f t="shared" si="8"/>
        <v>40000000</v>
      </c>
      <c r="CZ28" s="26">
        <f t="shared" si="20"/>
        <v>0</v>
      </c>
      <c r="DA28" s="26">
        <f t="shared" si="20"/>
        <v>40000000</v>
      </c>
      <c r="DB28" s="26">
        <f t="shared" si="20"/>
        <v>0</v>
      </c>
      <c r="DC28" s="26">
        <f t="shared" si="20"/>
        <v>0</v>
      </c>
      <c r="DD28" s="26">
        <f t="shared" si="20"/>
        <v>0</v>
      </c>
      <c r="DE28" s="26">
        <f t="shared" si="20"/>
        <v>0</v>
      </c>
      <c r="DF28" s="26">
        <f t="shared" si="20"/>
        <v>0</v>
      </c>
      <c r="DG28" s="26">
        <f t="shared" si="20"/>
        <v>0</v>
      </c>
      <c r="DH28" s="26">
        <f t="shared" si="20"/>
        <v>0</v>
      </c>
      <c r="DI28" s="26">
        <f t="shared" si="20"/>
        <v>0</v>
      </c>
      <c r="DJ28" s="26">
        <f t="shared" si="20"/>
        <v>0</v>
      </c>
      <c r="DK28" s="26">
        <f t="shared" si="20"/>
        <v>0</v>
      </c>
      <c r="DL28" s="26">
        <f t="shared" si="20"/>
        <v>0</v>
      </c>
      <c r="DM28" s="26">
        <f t="shared" si="20"/>
        <v>0</v>
      </c>
      <c r="DN28" s="26">
        <f t="shared" si="20"/>
        <v>0</v>
      </c>
      <c r="DO28" s="26">
        <f t="shared" si="18"/>
        <v>0</v>
      </c>
      <c r="DP28" s="26">
        <f t="shared" si="10"/>
        <v>0</v>
      </c>
      <c r="DQ28" s="26">
        <f t="shared" si="10"/>
        <v>0</v>
      </c>
      <c r="DR28" s="26">
        <f t="shared" si="10"/>
        <v>0</v>
      </c>
      <c r="DS28" s="26">
        <f t="shared" si="10"/>
        <v>0</v>
      </c>
      <c r="DT28" s="26"/>
      <c r="DU28" s="26">
        <f t="shared" si="11"/>
        <v>0</v>
      </c>
    </row>
    <row r="29" spans="1:128" ht="34.200000000000003" hidden="1" customHeight="1" x14ac:dyDescent="0.3">
      <c r="A29" s="32"/>
      <c r="B29" s="188"/>
      <c r="C29" s="35" t="s">
        <v>105</v>
      </c>
      <c r="D29" s="33" t="s">
        <v>106</v>
      </c>
      <c r="E29" s="48">
        <v>510</v>
      </c>
      <c r="F29" s="25" t="s">
        <v>52</v>
      </c>
      <c r="G29" s="26">
        <f t="shared" si="12"/>
        <v>10000000</v>
      </c>
      <c r="H29" s="26"/>
      <c r="I29" s="26">
        <v>6000000</v>
      </c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>
        <v>4000000</v>
      </c>
      <c r="X29" s="26"/>
      <c r="Y29" s="26"/>
      <c r="Z29" s="26"/>
      <c r="AA29" s="26"/>
      <c r="AB29" s="26"/>
      <c r="AC29" s="26"/>
      <c r="AD29" s="27"/>
      <c r="AE29" s="26">
        <f t="shared" si="26"/>
        <v>0</v>
      </c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7">
        <f t="shared" si="23"/>
        <v>1</v>
      </c>
      <c r="BC29" s="26">
        <f t="shared" si="2"/>
        <v>10000000</v>
      </c>
      <c r="BD29" s="26">
        <f t="shared" si="27"/>
        <v>0</v>
      </c>
      <c r="BE29" s="26">
        <f t="shared" si="27"/>
        <v>6000000</v>
      </c>
      <c r="BF29" s="26">
        <f t="shared" si="27"/>
        <v>0</v>
      </c>
      <c r="BG29" s="26">
        <f t="shared" si="27"/>
        <v>0</v>
      </c>
      <c r="BH29" s="26">
        <f t="shared" si="27"/>
        <v>0</v>
      </c>
      <c r="BI29" s="26">
        <f t="shared" si="27"/>
        <v>0</v>
      </c>
      <c r="BJ29" s="26">
        <f t="shared" si="27"/>
        <v>0</v>
      </c>
      <c r="BK29" s="26">
        <f t="shared" si="27"/>
        <v>0</v>
      </c>
      <c r="BL29" s="26">
        <f t="shared" si="27"/>
        <v>0</v>
      </c>
      <c r="BM29" s="26">
        <f t="shared" si="25"/>
        <v>0</v>
      </c>
      <c r="BN29" s="26">
        <f t="shared" si="25"/>
        <v>0</v>
      </c>
      <c r="BO29" s="26">
        <f t="shared" si="25"/>
        <v>0</v>
      </c>
      <c r="BP29" s="26">
        <f t="shared" si="25"/>
        <v>0</v>
      </c>
      <c r="BQ29" s="26">
        <f t="shared" si="25"/>
        <v>0</v>
      </c>
      <c r="BR29" s="26">
        <f t="shared" si="25"/>
        <v>0</v>
      </c>
      <c r="BS29" s="26">
        <f t="shared" si="25"/>
        <v>4000000</v>
      </c>
      <c r="BT29" s="26">
        <f t="shared" si="19"/>
        <v>0</v>
      </c>
      <c r="BU29" s="26">
        <f t="shared" si="19"/>
        <v>0</v>
      </c>
      <c r="BV29" s="26">
        <f t="shared" si="19"/>
        <v>0</v>
      </c>
      <c r="BW29" s="26">
        <f t="shared" si="19"/>
        <v>0</v>
      </c>
      <c r="BX29" s="26"/>
      <c r="BY29" s="26">
        <f t="shared" si="5"/>
        <v>0</v>
      </c>
      <c r="BZ29" s="27">
        <f t="shared" si="24"/>
        <v>0</v>
      </c>
      <c r="CA29" s="26">
        <f t="shared" si="6"/>
        <v>0</v>
      </c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7">
        <f t="shared" si="7"/>
        <v>1</v>
      </c>
      <c r="CY29" s="26">
        <f t="shared" si="8"/>
        <v>10000000</v>
      </c>
      <c r="CZ29" s="26">
        <f t="shared" si="20"/>
        <v>0</v>
      </c>
      <c r="DA29" s="26">
        <f t="shared" si="20"/>
        <v>6000000</v>
      </c>
      <c r="DB29" s="26">
        <f t="shared" si="20"/>
        <v>0</v>
      </c>
      <c r="DC29" s="26">
        <f t="shared" si="20"/>
        <v>0</v>
      </c>
      <c r="DD29" s="26">
        <f t="shared" si="20"/>
        <v>0</v>
      </c>
      <c r="DE29" s="26">
        <f t="shared" si="20"/>
        <v>0</v>
      </c>
      <c r="DF29" s="26">
        <f t="shared" si="20"/>
        <v>0</v>
      </c>
      <c r="DG29" s="26">
        <f t="shared" si="20"/>
        <v>0</v>
      </c>
      <c r="DH29" s="26">
        <f t="shared" si="20"/>
        <v>0</v>
      </c>
      <c r="DI29" s="26">
        <f t="shared" si="20"/>
        <v>0</v>
      </c>
      <c r="DJ29" s="26">
        <f t="shared" si="20"/>
        <v>0</v>
      </c>
      <c r="DK29" s="26">
        <f t="shared" si="20"/>
        <v>0</v>
      </c>
      <c r="DL29" s="26">
        <f t="shared" si="20"/>
        <v>0</v>
      </c>
      <c r="DM29" s="26">
        <f t="shared" si="20"/>
        <v>0</v>
      </c>
      <c r="DN29" s="26">
        <f t="shared" si="20"/>
        <v>0</v>
      </c>
      <c r="DO29" s="26">
        <f t="shared" si="18"/>
        <v>4000000</v>
      </c>
      <c r="DP29" s="26">
        <f t="shared" si="10"/>
        <v>0</v>
      </c>
      <c r="DQ29" s="26">
        <f t="shared" si="10"/>
        <v>0</v>
      </c>
      <c r="DR29" s="26">
        <f t="shared" si="10"/>
        <v>0</v>
      </c>
      <c r="DS29" s="26">
        <f t="shared" si="10"/>
        <v>0</v>
      </c>
      <c r="DT29" s="26"/>
      <c r="DU29" s="26">
        <f t="shared" si="11"/>
        <v>0</v>
      </c>
    </row>
    <row r="30" spans="1:128" ht="31.2" hidden="1" customHeight="1" x14ac:dyDescent="0.3">
      <c r="A30" s="32"/>
      <c r="B30" s="189" t="s">
        <v>107</v>
      </c>
      <c r="C30" s="35" t="s">
        <v>108</v>
      </c>
      <c r="D30" s="33" t="s">
        <v>109</v>
      </c>
      <c r="E30" s="48">
        <v>510</v>
      </c>
      <c r="F30" s="25" t="s">
        <v>52</v>
      </c>
      <c r="G30" s="26">
        <f t="shared" si="12"/>
        <v>4000000</v>
      </c>
      <c r="H30" s="26"/>
      <c r="I30" s="26">
        <v>4000000</v>
      </c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7">
        <f>+AE30/G30</f>
        <v>0</v>
      </c>
      <c r="AE30" s="26">
        <f t="shared" si="1"/>
        <v>0</v>
      </c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7">
        <f t="shared" si="14"/>
        <v>1</v>
      </c>
      <c r="BC30" s="26">
        <f t="shared" si="2"/>
        <v>4000000</v>
      </c>
      <c r="BD30" s="26">
        <f t="shared" si="27"/>
        <v>0</v>
      </c>
      <c r="BE30" s="26">
        <f t="shared" si="27"/>
        <v>4000000</v>
      </c>
      <c r="BF30" s="26">
        <f t="shared" si="27"/>
        <v>0</v>
      </c>
      <c r="BG30" s="26">
        <f t="shared" si="27"/>
        <v>0</v>
      </c>
      <c r="BH30" s="26">
        <f t="shared" si="27"/>
        <v>0</v>
      </c>
      <c r="BI30" s="26">
        <f t="shared" si="27"/>
        <v>0</v>
      </c>
      <c r="BJ30" s="26">
        <f t="shared" si="27"/>
        <v>0</v>
      </c>
      <c r="BK30" s="26">
        <f t="shared" si="27"/>
        <v>0</v>
      </c>
      <c r="BL30" s="26">
        <f t="shared" si="27"/>
        <v>0</v>
      </c>
      <c r="BM30" s="26">
        <f t="shared" si="25"/>
        <v>0</v>
      </c>
      <c r="BN30" s="26">
        <f t="shared" si="25"/>
        <v>0</v>
      </c>
      <c r="BO30" s="26">
        <f t="shared" si="25"/>
        <v>0</v>
      </c>
      <c r="BP30" s="26">
        <f t="shared" si="25"/>
        <v>0</v>
      </c>
      <c r="BQ30" s="26">
        <f t="shared" si="25"/>
        <v>0</v>
      </c>
      <c r="BR30" s="26">
        <f t="shared" si="25"/>
        <v>0</v>
      </c>
      <c r="BS30" s="26">
        <f t="shared" si="25"/>
        <v>0</v>
      </c>
      <c r="BT30" s="26">
        <f t="shared" si="19"/>
        <v>0</v>
      </c>
      <c r="BU30" s="26">
        <f t="shared" si="19"/>
        <v>0</v>
      </c>
      <c r="BV30" s="26">
        <f t="shared" si="19"/>
        <v>0</v>
      </c>
      <c r="BW30" s="26">
        <f t="shared" si="19"/>
        <v>0</v>
      </c>
      <c r="BX30" s="26"/>
      <c r="BY30" s="26">
        <f t="shared" si="5"/>
        <v>0</v>
      </c>
      <c r="BZ30" s="27">
        <f t="shared" si="24"/>
        <v>0</v>
      </c>
      <c r="CA30" s="26">
        <f t="shared" si="6"/>
        <v>0</v>
      </c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7">
        <f t="shared" si="7"/>
        <v>1</v>
      </c>
      <c r="CY30" s="26">
        <f t="shared" si="8"/>
        <v>4000000</v>
      </c>
      <c r="CZ30" s="26">
        <f t="shared" si="20"/>
        <v>0</v>
      </c>
      <c r="DA30" s="26">
        <f t="shared" si="20"/>
        <v>4000000</v>
      </c>
      <c r="DB30" s="26">
        <f t="shared" si="20"/>
        <v>0</v>
      </c>
      <c r="DC30" s="26">
        <f t="shared" si="20"/>
        <v>0</v>
      </c>
      <c r="DD30" s="26">
        <f t="shared" si="20"/>
        <v>0</v>
      </c>
      <c r="DE30" s="26">
        <f t="shared" si="20"/>
        <v>0</v>
      </c>
      <c r="DF30" s="26">
        <f t="shared" si="20"/>
        <v>0</v>
      </c>
      <c r="DG30" s="26">
        <f t="shared" si="20"/>
        <v>0</v>
      </c>
      <c r="DH30" s="26">
        <f t="shared" si="20"/>
        <v>0</v>
      </c>
      <c r="DI30" s="26">
        <f t="shared" si="20"/>
        <v>0</v>
      </c>
      <c r="DJ30" s="26">
        <f t="shared" si="20"/>
        <v>0</v>
      </c>
      <c r="DK30" s="26">
        <f t="shared" si="20"/>
        <v>0</v>
      </c>
      <c r="DL30" s="26">
        <f t="shared" si="20"/>
        <v>0</v>
      </c>
      <c r="DM30" s="26">
        <f t="shared" si="20"/>
        <v>0</v>
      </c>
      <c r="DN30" s="26">
        <f t="shared" si="20"/>
        <v>0</v>
      </c>
      <c r="DO30" s="26">
        <f t="shared" si="18"/>
        <v>0</v>
      </c>
      <c r="DP30" s="26">
        <f t="shared" si="10"/>
        <v>0</v>
      </c>
      <c r="DQ30" s="26">
        <f t="shared" si="10"/>
        <v>0</v>
      </c>
      <c r="DR30" s="26">
        <f t="shared" si="10"/>
        <v>0</v>
      </c>
      <c r="DS30" s="26">
        <f t="shared" si="10"/>
        <v>0</v>
      </c>
      <c r="DT30" s="26"/>
      <c r="DU30" s="26">
        <f t="shared" si="11"/>
        <v>0</v>
      </c>
    </row>
    <row r="31" spans="1:128" ht="24" hidden="1" customHeight="1" x14ac:dyDescent="0.3">
      <c r="A31" s="32"/>
      <c r="B31" s="189"/>
      <c r="C31" s="35" t="s">
        <v>110</v>
      </c>
      <c r="D31" s="33" t="s">
        <v>111</v>
      </c>
      <c r="E31" s="48">
        <v>510</v>
      </c>
      <c r="F31" s="25" t="s">
        <v>112</v>
      </c>
      <c r="G31" s="26">
        <f t="shared" si="12"/>
        <v>78200000</v>
      </c>
      <c r="H31" s="26"/>
      <c r="I31" s="26">
        <v>75000000</v>
      </c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>
        <v>3200000</v>
      </c>
      <c r="AD31" s="27">
        <f>+AE31/G31</f>
        <v>1</v>
      </c>
      <c r="AE31" s="26">
        <f t="shared" si="1"/>
        <v>78200000</v>
      </c>
      <c r="AF31" s="26"/>
      <c r="AG31" s="26">
        <f>+'[5]ENERO 2019'!$K$943</f>
        <v>75000000</v>
      </c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>
        <f>+'[2]MAYO 2019'!$AF$1852</f>
        <v>3200000</v>
      </c>
      <c r="BB31" s="27">
        <f t="shared" si="14"/>
        <v>0</v>
      </c>
      <c r="BC31" s="26">
        <f t="shared" si="2"/>
        <v>0</v>
      </c>
      <c r="BD31" s="26">
        <f t="shared" si="27"/>
        <v>0</v>
      </c>
      <c r="BE31" s="26">
        <f t="shared" si="27"/>
        <v>0</v>
      </c>
      <c r="BF31" s="26">
        <f t="shared" si="27"/>
        <v>0</v>
      </c>
      <c r="BG31" s="26">
        <f t="shared" si="27"/>
        <v>0</v>
      </c>
      <c r="BH31" s="26">
        <f t="shared" si="27"/>
        <v>0</v>
      </c>
      <c r="BI31" s="26">
        <f t="shared" si="27"/>
        <v>0</v>
      </c>
      <c r="BJ31" s="26">
        <f t="shared" si="27"/>
        <v>0</v>
      </c>
      <c r="BK31" s="26">
        <f t="shared" si="27"/>
        <v>0</v>
      </c>
      <c r="BL31" s="26">
        <f t="shared" si="27"/>
        <v>0</v>
      </c>
      <c r="BM31" s="26">
        <f t="shared" si="25"/>
        <v>0</v>
      </c>
      <c r="BN31" s="26">
        <f t="shared" si="25"/>
        <v>0</v>
      </c>
      <c r="BO31" s="26">
        <f t="shared" si="25"/>
        <v>0</v>
      </c>
      <c r="BP31" s="26">
        <f t="shared" si="25"/>
        <v>0</v>
      </c>
      <c r="BQ31" s="26">
        <f t="shared" si="25"/>
        <v>0</v>
      </c>
      <c r="BR31" s="26">
        <f t="shared" si="25"/>
        <v>0</v>
      </c>
      <c r="BS31" s="26">
        <f t="shared" si="25"/>
        <v>0</v>
      </c>
      <c r="BT31" s="26">
        <f t="shared" si="19"/>
        <v>0</v>
      </c>
      <c r="BU31" s="26">
        <f t="shared" si="19"/>
        <v>0</v>
      </c>
      <c r="BV31" s="26">
        <f t="shared" si="19"/>
        <v>0</v>
      </c>
      <c r="BW31" s="26">
        <f t="shared" si="19"/>
        <v>0</v>
      </c>
      <c r="BX31" s="26"/>
      <c r="BY31" s="26">
        <f t="shared" si="5"/>
        <v>0</v>
      </c>
      <c r="BZ31" s="27">
        <f t="shared" si="24"/>
        <v>0.55066537084398981</v>
      </c>
      <c r="CA31" s="26">
        <f t="shared" si="6"/>
        <v>43062032</v>
      </c>
      <c r="CB31" s="26"/>
      <c r="CC31" s="26">
        <f>+'[2]MAYO 2019'!$H$1853</f>
        <v>43062032</v>
      </c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7">
        <f t="shared" si="7"/>
        <v>0.44933462915601019</v>
      </c>
      <c r="CY31" s="26">
        <f t="shared" si="8"/>
        <v>35137968</v>
      </c>
      <c r="CZ31" s="26">
        <f t="shared" si="20"/>
        <v>0</v>
      </c>
      <c r="DA31" s="26">
        <f t="shared" si="20"/>
        <v>31937968</v>
      </c>
      <c r="DB31" s="26">
        <f t="shared" si="20"/>
        <v>0</v>
      </c>
      <c r="DC31" s="26">
        <f t="shared" si="20"/>
        <v>0</v>
      </c>
      <c r="DD31" s="26">
        <f t="shared" si="20"/>
        <v>0</v>
      </c>
      <c r="DE31" s="26">
        <f t="shared" si="20"/>
        <v>0</v>
      </c>
      <c r="DF31" s="26">
        <f t="shared" si="20"/>
        <v>0</v>
      </c>
      <c r="DG31" s="26">
        <f t="shared" si="20"/>
        <v>0</v>
      </c>
      <c r="DH31" s="26">
        <f t="shared" si="20"/>
        <v>0</v>
      </c>
      <c r="DI31" s="26">
        <f t="shared" si="20"/>
        <v>0</v>
      </c>
      <c r="DJ31" s="26">
        <f t="shared" si="20"/>
        <v>0</v>
      </c>
      <c r="DK31" s="26">
        <f t="shared" si="20"/>
        <v>0</v>
      </c>
      <c r="DL31" s="26">
        <f t="shared" si="20"/>
        <v>0</v>
      </c>
      <c r="DM31" s="26">
        <f t="shared" si="20"/>
        <v>0</v>
      </c>
      <c r="DN31" s="26">
        <f t="shared" si="20"/>
        <v>0</v>
      </c>
      <c r="DO31" s="26">
        <f t="shared" si="18"/>
        <v>0</v>
      </c>
      <c r="DP31" s="26">
        <f t="shared" si="10"/>
        <v>0</v>
      </c>
      <c r="DQ31" s="26">
        <f t="shared" si="10"/>
        <v>0</v>
      </c>
      <c r="DR31" s="26">
        <f t="shared" si="10"/>
        <v>0</v>
      </c>
      <c r="DS31" s="26">
        <f t="shared" si="10"/>
        <v>0</v>
      </c>
      <c r="DT31" s="26"/>
      <c r="DU31" s="26">
        <f t="shared" si="11"/>
        <v>3200000</v>
      </c>
    </row>
    <row r="32" spans="1:128" ht="20.399999999999999" hidden="1" customHeight="1" x14ac:dyDescent="0.3">
      <c r="A32" s="32"/>
      <c r="B32" s="186" t="s">
        <v>113</v>
      </c>
      <c r="C32" s="23" t="s">
        <v>114</v>
      </c>
      <c r="D32" s="24" t="s">
        <v>115</v>
      </c>
      <c r="E32" s="48">
        <v>510</v>
      </c>
      <c r="F32" s="25" t="s">
        <v>52</v>
      </c>
      <c r="G32" s="26">
        <f t="shared" si="12"/>
        <v>12000000</v>
      </c>
      <c r="H32" s="26"/>
      <c r="I32" s="26">
        <f>12000000-7000000</f>
        <v>5000000</v>
      </c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>
        <f>7000000</f>
        <v>7000000</v>
      </c>
      <c r="Y32" s="26"/>
      <c r="Z32" s="26"/>
      <c r="AA32" s="26"/>
      <c r="AB32" s="26"/>
      <c r="AC32" s="26"/>
      <c r="AD32" s="27">
        <f t="shared" ref="AD32:AD73" si="28">+AE32/G32</f>
        <v>0</v>
      </c>
      <c r="AE32" s="26">
        <f t="shared" si="1"/>
        <v>0</v>
      </c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7">
        <f t="shared" si="14"/>
        <v>1</v>
      </c>
      <c r="BC32" s="26">
        <f t="shared" si="2"/>
        <v>12000000</v>
      </c>
      <c r="BD32" s="26">
        <f t="shared" si="27"/>
        <v>0</v>
      </c>
      <c r="BE32" s="26">
        <f t="shared" si="27"/>
        <v>5000000</v>
      </c>
      <c r="BF32" s="26">
        <f t="shared" si="27"/>
        <v>0</v>
      </c>
      <c r="BG32" s="26">
        <f t="shared" si="27"/>
        <v>0</v>
      </c>
      <c r="BH32" s="26">
        <f t="shared" si="27"/>
        <v>0</v>
      </c>
      <c r="BI32" s="26">
        <f t="shared" si="27"/>
        <v>0</v>
      </c>
      <c r="BJ32" s="26">
        <f t="shared" si="27"/>
        <v>0</v>
      </c>
      <c r="BK32" s="26">
        <f t="shared" si="27"/>
        <v>0</v>
      </c>
      <c r="BL32" s="26">
        <f t="shared" si="27"/>
        <v>0</v>
      </c>
      <c r="BM32" s="26">
        <f t="shared" si="25"/>
        <v>0</v>
      </c>
      <c r="BN32" s="26">
        <f t="shared" si="25"/>
        <v>0</v>
      </c>
      <c r="BO32" s="26">
        <f t="shared" si="25"/>
        <v>0</v>
      </c>
      <c r="BP32" s="26">
        <f t="shared" si="25"/>
        <v>0</v>
      </c>
      <c r="BQ32" s="26">
        <f t="shared" si="25"/>
        <v>0</v>
      </c>
      <c r="BR32" s="26">
        <f t="shared" si="25"/>
        <v>0</v>
      </c>
      <c r="BS32" s="26">
        <f t="shared" si="25"/>
        <v>0</v>
      </c>
      <c r="BT32" s="26">
        <f t="shared" si="19"/>
        <v>7000000</v>
      </c>
      <c r="BU32" s="26">
        <f t="shared" si="19"/>
        <v>0</v>
      </c>
      <c r="BV32" s="26">
        <f t="shared" si="19"/>
        <v>0</v>
      </c>
      <c r="BW32" s="26">
        <f t="shared" si="19"/>
        <v>0</v>
      </c>
      <c r="BX32" s="26"/>
      <c r="BY32" s="26">
        <f t="shared" si="5"/>
        <v>0</v>
      </c>
      <c r="BZ32" s="27">
        <f t="shared" si="24"/>
        <v>0</v>
      </c>
      <c r="CA32" s="26">
        <f t="shared" si="6"/>
        <v>0</v>
      </c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7">
        <f t="shared" si="7"/>
        <v>1</v>
      </c>
      <c r="CY32" s="26">
        <f t="shared" si="8"/>
        <v>12000000</v>
      </c>
      <c r="CZ32" s="26">
        <f t="shared" si="20"/>
        <v>0</v>
      </c>
      <c r="DA32" s="26">
        <f t="shared" si="20"/>
        <v>5000000</v>
      </c>
      <c r="DB32" s="26">
        <f t="shared" si="20"/>
        <v>0</v>
      </c>
      <c r="DC32" s="26">
        <f t="shared" si="20"/>
        <v>0</v>
      </c>
      <c r="DD32" s="26">
        <f t="shared" si="20"/>
        <v>0</v>
      </c>
      <c r="DE32" s="26">
        <f t="shared" si="20"/>
        <v>0</v>
      </c>
      <c r="DF32" s="26">
        <f t="shared" si="20"/>
        <v>0</v>
      </c>
      <c r="DG32" s="26">
        <f t="shared" si="20"/>
        <v>0</v>
      </c>
      <c r="DH32" s="26">
        <f t="shared" si="20"/>
        <v>0</v>
      </c>
      <c r="DI32" s="26">
        <f t="shared" si="20"/>
        <v>0</v>
      </c>
      <c r="DJ32" s="26">
        <f t="shared" si="20"/>
        <v>0</v>
      </c>
      <c r="DK32" s="26">
        <f t="shared" si="20"/>
        <v>0</v>
      </c>
      <c r="DL32" s="26">
        <f t="shared" si="20"/>
        <v>0</v>
      </c>
      <c r="DM32" s="26">
        <f t="shared" si="20"/>
        <v>0</v>
      </c>
      <c r="DN32" s="26">
        <f t="shared" si="20"/>
        <v>0</v>
      </c>
      <c r="DO32" s="26">
        <f t="shared" si="18"/>
        <v>0</v>
      </c>
      <c r="DP32" s="26">
        <f t="shared" si="10"/>
        <v>7000000</v>
      </c>
      <c r="DQ32" s="26">
        <f t="shared" si="10"/>
        <v>0</v>
      </c>
      <c r="DR32" s="26">
        <f t="shared" si="10"/>
        <v>0</v>
      </c>
      <c r="DS32" s="26">
        <f t="shared" si="10"/>
        <v>0</v>
      </c>
      <c r="DT32" s="26"/>
      <c r="DU32" s="26">
        <f t="shared" si="11"/>
        <v>0</v>
      </c>
    </row>
    <row r="33" spans="1:130" ht="52.8" hidden="1" customHeight="1" x14ac:dyDescent="0.3">
      <c r="A33" s="32"/>
      <c r="B33" s="187"/>
      <c r="C33" s="23" t="s">
        <v>116</v>
      </c>
      <c r="D33" s="24" t="s">
        <v>117</v>
      </c>
      <c r="E33" s="48">
        <v>510</v>
      </c>
      <c r="F33" s="25" t="s">
        <v>118</v>
      </c>
      <c r="G33" s="26">
        <f t="shared" si="12"/>
        <v>109000000</v>
      </c>
      <c r="H33" s="26"/>
      <c r="I33" s="26">
        <f>25000000+7000000</f>
        <v>32000000</v>
      </c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>
        <v>25000000</v>
      </c>
      <c r="X33" s="26">
        <f>18000000</f>
        <v>18000000</v>
      </c>
      <c r="Y33" s="26"/>
      <c r="Z33" s="26"/>
      <c r="AA33" s="26"/>
      <c r="AB33" s="26"/>
      <c r="AC33" s="26">
        <v>34000000</v>
      </c>
      <c r="AD33" s="27">
        <f t="shared" si="28"/>
        <v>0.52293577981651373</v>
      </c>
      <c r="AE33" s="26">
        <f t="shared" ref="AE33:AE36" si="29">SUM(AF33:BA33)</f>
        <v>57000000</v>
      </c>
      <c r="AF33" s="26"/>
      <c r="AG33" s="26">
        <f>+'[2]MAYO 2019'!$K$1888</f>
        <v>32000000</v>
      </c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>
        <f>+'[2]MAYO 2019'!$AF$1888</f>
        <v>25000000</v>
      </c>
      <c r="BB33" s="27">
        <f t="shared" si="14"/>
        <v>0.47706422018348627</v>
      </c>
      <c r="BC33" s="26">
        <f t="shared" si="2"/>
        <v>52000000</v>
      </c>
      <c r="BD33" s="26">
        <f t="shared" si="27"/>
        <v>0</v>
      </c>
      <c r="BE33" s="26">
        <f t="shared" si="27"/>
        <v>0</v>
      </c>
      <c r="BF33" s="26">
        <f t="shared" si="27"/>
        <v>0</v>
      </c>
      <c r="BG33" s="26">
        <f t="shared" si="27"/>
        <v>0</v>
      </c>
      <c r="BH33" s="26">
        <f t="shared" si="27"/>
        <v>0</v>
      </c>
      <c r="BI33" s="26">
        <f t="shared" si="27"/>
        <v>0</v>
      </c>
      <c r="BJ33" s="26">
        <f t="shared" si="27"/>
        <v>0</v>
      </c>
      <c r="BK33" s="26">
        <f t="shared" si="27"/>
        <v>0</v>
      </c>
      <c r="BL33" s="26">
        <f t="shared" si="27"/>
        <v>0</v>
      </c>
      <c r="BM33" s="26">
        <f t="shared" si="25"/>
        <v>0</v>
      </c>
      <c r="BN33" s="26">
        <f t="shared" si="25"/>
        <v>0</v>
      </c>
      <c r="BO33" s="26">
        <f t="shared" si="25"/>
        <v>0</v>
      </c>
      <c r="BP33" s="26">
        <f t="shared" si="25"/>
        <v>0</v>
      </c>
      <c r="BQ33" s="26">
        <f t="shared" si="25"/>
        <v>0</v>
      </c>
      <c r="BR33" s="26">
        <f t="shared" si="25"/>
        <v>0</v>
      </c>
      <c r="BS33" s="26">
        <f t="shared" si="25"/>
        <v>25000000</v>
      </c>
      <c r="BT33" s="26">
        <f t="shared" si="19"/>
        <v>18000000</v>
      </c>
      <c r="BU33" s="26">
        <f t="shared" si="19"/>
        <v>0</v>
      </c>
      <c r="BV33" s="26">
        <f t="shared" si="19"/>
        <v>0</v>
      </c>
      <c r="BW33" s="26">
        <f t="shared" si="19"/>
        <v>0</v>
      </c>
      <c r="BX33" s="26"/>
      <c r="BY33" s="26">
        <f t="shared" si="5"/>
        <v>9000000</v>
      </c>
      <c r="BZ33" s="27">
        <f t="shared" si="24"/>
        <v>0.47018348623853212</v>
      </c>
      <c r="CA33" s="26">
        <f t="shared" si="6"/>
        <v>51250000</v>
      </c>
      <c r="CB33" s="26"/>
      <c r="CC33" s="26">
        <f>+'[2]MAYO 2019'!$H$1889+'[2]MAYO 2019'!$H$1901+'[2]MAYO 2019'!$H$1903+'[2]MAYO 2019'!$H$1904+'[2]MAYO 2019'!$H$1907</f>
        <v>30250000</v>
      </c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>
        <f>+'[2]MAYO 2019'!$H$1894</f>
        <v>21000000</v>
      </c>
      <c r="CX33" s="27">
        <f t="shared" si="7"/>
        <v>0.52981651376146788</v>
      </c>
      <c r="CY33" s="26">
        <f t="shared" si="8"/>
        <v>57750000</v>
      </c>
      <c r="CZ33" s="26">
        <f t="shared" si="20"/>
        <v>0</v>
      </c>
      <c r="DA33" s="26">
        <f t="shared" si="20"/>
        <v>1750000</v>
      </c>
      <c r="DB33" s="26">
        <f t="shared" si="20"/>
        <v>0</v>
      </c>
      <c r="DC33" s="26">
        <f t="shared" si="20"/>
        <v>0</v>
      </c>
      <c r="DD33" s="26">
        <f t="shared" si="20"/>
        <v>0</v>
      </c>
      <c r="DE33" s="26">
        <f t="shared" si="20"/>
        <v>0</v>
      </c>
      <c r="DF33" s="26">
        <f t="shared" si="20"/>
        <v>0</v>
      </c>
      <c r="DG33" s="26">
        <f t="shared" si="20"/>
        <v>0</v>
      </c>
      <c r="DH33" s="26">
        <f t="shared" si="20"/>
        <v>0</v>
      </c>
      <c r="DI33" s="26">
        <f t="shared" si="20"/>
        <v>0</v>
      </c>
      <c r="DJ33" s="26">
        <f t="shared" si="20"/>
        <v>0</v>
      </c>
      <c r="DK33" s="26">
        <f t="shared" si="20"/>
        <v>0</v>
      </c>
      <c r="DL33" s="26">
        <f t="shared" si="20"/>
        <v>0</v>
      </c>
      <c r="DM33" s="26">
        <f t="shared" si="20"/>
        <v>0</v>
      </c>
      <c r="DN33" s="26">
        <f t="shared" si="20"/>
        <v>0</v>
      </c>
      <c r="DO33" s="26">
        <f t="shared" si="18"/>
        <v>25000000</v>
      </c>
      <c r="DP33" s="26">
        <f t="shared" si="10"/>
        <v>18000000</v>
      </c>
      <c r="DQ33" s="26">
        <f t="shared" si="10"/>
        <v>0</v>
      </c>
      <c r="DR33" s="26">
        <f t="shared" si="10"/>
        <v>0</v>
      </c>
      <c r="DS33" s="26">
        <f t="shared" si="10"/>
        <v>0</v>
      </c>
      <c r="DT33" s="26"/>
      <c r="DU33" s="26">
        <f t="shared" si="11"/>
        <v>13000000</v>
      </c>
    </row>
    <row r="34" spans="1:130" ht="88.2" hidden="1" customHeight="1" x14ac:dyDescent="0.3">
      <c r="A34" s="32"/>
      <c r="B34" s="190" t="s">
        <v>119</v>
      </c>
      <c r="C34" s="23" t="s">
        <v>120</v>
      </c>
      <c r="D34" s="24" t="s">
        <v>121</v>
      </c>
      <c r="E34" s="48">
        <v>211</v>
      </c>
      <c r="F34" s="25" t="s">
        <v>122</v>
      </c>
      <c r="G34" s="26">
        <f t="shared" si="12"/>
        <v>897116335</v>
      </c>
      <c r="H34" s="26"/>
      <c r="I34" s="26"/>
      <c r="J34" s="26"/>
      <c r="K34" s="26"/>
      <c r="L34" s="26"/>
      <c r="M34" s="26">
        <v>244096406</v>
      </c>
      <c r="N34" s="26">
        <v>300000000</v>
      </c>
      <c r="O34" s="26">
        <f>20000000+30000000</f>
        <v>50000000</v>
      </c>
      <c r="P34" s="26"/>
      <c r="Q34" s="26">
        <v>40000000</v>
      </c>
      <c r="R34" s="26"/>
      <c r="S34" s="26"/>
      <c r="T34" s="26">
        <f>40000000+11586236</f>
        <v>51586236</v>
      </c>
      <c r="U34" s="26"/>
      <c r="V34" s="26">
        <v>30000000</v>
      </c>
      <c r="W34" s="26"/>
      <c r="X34" s="26"/>
      <c r="Y34" s="26"/>
      <c r="Z34" s="26"/>
      <c r="AA34" s="26"/>
      <c r="AB34" s="26"/>
      <c r="AC34" s="26">
        <f>181433693</f>
        <v>181433693</v>
      </c>
      <c r="AD34" s="27">
        <f t="shared" si="28"/>
        <v>0.65912142264135676</v>
      </c>
      <c r="AE34" s="26">
        <f t="shared" si="29"/>
        <v>591308595</v>
      </c>
      <c r="AF34" s="26"/>
      <c r="AG34" s="26"/>
      <c r="AH34" s="26"/>
      <c r="AI34" s="26"/>
      <c r="AJ34" s="26"/>
      <c r="AK34" s="26">
        <f>+'[4]MARZO 2019'!$O$138</f>
        <v>226918964</v>
      </c>
      <c r="AL34" s="26">
        <f>+'[4]MARZO 2019'!$P$138</f>
        <v>300000000</v>
      </c>
      <c r="AM34" s="26"/>
      <c r="AN34" s="26"/>
      <c r="AO34" s="26"/>
      <c r="AP34" s="26"/>
      <c r="AQ34" s="26"/>
      <c r="AR34" s="26"/>
      <c r="AS34" s="26"/>
      <c r="AT34" s="26">
        <f>+'[1]ABRIL 2019'!$X$159</f>
        <v>30000000</v>
      </c>
      <c r="AU34" s="26"/>
      <c r="AV34" s="26"/>
      <c r="AW34" s="26"/>
      <c r="AX34" s="26"/>
      <c r="AY34" s="26"/>
      <c r="AZ34" s="26"/>
      <c r="BA34" s="26">
        <f>+'[2]MAYO 2019'!$AF$186</f>
        <v>34389631</v>
      </c>
      <c r="BB34" s="27">
        <f t="shared" si="14"/>
        <v>0.34087857735864324</v>
      </c>
      <c r="BC34" s="26">
        <f t="shared" si="2"/>
        <v>305807740</v>
      </c>
      <c r="BD34" s="26">
        <f t="shared" si="27"/>
        <v>0</v>
      </c>
      <c r="BE34" s="26">
        <f t="shared" si="27"/>
        <v>0</v>
      </c>
      <c r="BF34" s="26">
        <f t="shared" si="27"/>
        <v>0</v>
      </c>
      <c r="BG34" s="26">
        <f t="shared" si="27"/>
        <v>0</v>
      </c>
      <c r="BH34" s="26">
        <f t="shared" si="27"/>
        <v>0</v>
      </c>
      <c r="BI34" s="26">
        <f t="shared" si="27"/>
        <v>17177442</v>
      </c>
      <c r="BJ34" s="26">
        <f t="shared" si="27"/>
        <v>0</v>
      </c>
      <c r="BK34" s="26">
        <f t="shared" si="27"/>
        <v>50000000</v>
      </c>
      <c r="BL34" s="26">
        <f t="shared" si="27"/>
        <v>0</v>
      </c>
      <c r="BM34" s="26">
        <f t="shared" si="25"/>
        <v>40000000</v>
      </c>
      <c r="BN34" s="26">
        <f t="shared" si="25"/>
        <v>0</v>
      </c>
      <c r="BO34" s="26">
        <f t="shared" si="25"/>
        <v>0</v>
      </c>
      <c r="BP34" s="26">
        <f t="shared" si="25"/>
        <v>51586236</v>
      </c>
      <c r="BQ34" s="26">
        <f t="shared" si="25"/>
        <v>0</v>
      </c>
      <c r="BR34" s="26">
        <f t="shared" si="25"/>
        <v>0</v>
      </c>
      <c r="BS34" s="26">
        <f t="shared" si="25"/>
        <v>0</v>
      </c>
      <c r="BT34" s="26">
        <f t="shared" si="19"/>
        <v>0</v>
      </c>
      <c r="BU34" s="26">
        <f t="shared" si="19"/>
        <v>0</v>
      </c>
      <c r="BV34" s="26">
        <f t="shared" si="19"/>
        <v>0</v>
      </c>
      <c r="BW34" s="26">
        <f t="shared" si="19"/>
        <v>0</v>
      </c>
      <c r="BX34" s="26"/>
      <c r="BY34" s="26">
        <f t="shared" si="5"/>
        <v>147044062</v>
      </c>
      <c r="BZ34" s="27">
        <f t="shared" si="24"/>
        <v>0.58734741910590671</v>
      </c>
      <c r="CA34" s="26">
        <f t="shared" si="6"/>
        <v>526918964</v>
      </c>
      <c r="CB34" s="26"/>
      <c r="CC34" s="26"/>
      <c r="CD34" s="26"/>
      <c r="CE34" s="26"/>
      <c r="CF34" s="26"/>
      <c r="CG34" s="26">
        <f>+'[1]ABRIL 2019'!$H$161</f>
        <v>226918964</v>
      </c>
      <c r="CH34" s="26">
        <f>+'[1]ABRIL 2019'!$H$163</f>
        <v>300000000</v>
      </c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7">
        <f t="shared" si="7"/>
        <v>0.41265258089409329</v>
      </c>
      <c r="CY34" s="26">
        <f t="shared" si="8"/>
        <v>370197371</v>
      </c>
      <c r="CZ34" s="26">
        <f t="shared" si="20"/>
        <v>0</v>
      </c>
      <c r="DA34" s="26">
        <f t="shared" si="20"/>
        <v>0</v>
      </c>
      <c r="DB34" s="26">
        <f t="shared" si="20"/>
        <v>0</v>
      </c>
      <c r="DC34" s="26">
        <f t="shared" si="20"/>
        <v>0</v>
      </c>
      <c r="DD34" s="26">
        <f t="shared" si="20"/>
        <v>0</v>
      </c>
      <c r="DE34" s="26">
        <f t="shared" si="20"/>
        <v>17177442</v>
      </c>
      <c r="DF34" s="26">
        <f t="shared" si="20"/>
        <v>0</v>
      </c>
      <c r="DG34" s="26">
        <f t="shared" si="20"/>
        <v>50000000</v>
      </c>
      <c r="DH34" s="26">
        <f t="shared" si="20"/>
        <v>0</v>
      </c>
      <c r="DI34" s="26">
        <f t="shared" si="20"/>
        <v>40000000</v>
      </c>
      <c r="DJ34" s="26">
        <f t="shared" si="20"/>
        <v>0</v>
      </c>
      <c r="DK34" s="26">
        <f t="shared" si="20"/>
        <v>0</v>
      </c>
      <c r="DL34" s="26">
        <f t="shared" si="20"/>
        <v>51586236</v>
      </c>
      <c r="DM34" s="26">
        <f t="shared" si="20"/>
        <v>0</v>
      </c>
      <c r="DN34" s="26">
        <f t="shared" si="20"/>
        <v>30000000</v>
      </c>
      <c r="DO34" s="26">
        <f t="shared" si="18"/>
        <v>0</v>
      </c>
      <c r="DP34" s="26">
        <f t="shared" si="10"/>
        <v>0</v>
      </c>
      <c r="DQ34" s="26">
        <f t="shared" si="10"/>
        <v>0</v>
      </c>
      <c r="DR34" s="26">
        <f t="shared" si="10"/>
        <v>0</v>
      </c>
      <c r="DS34" s="26">
        <f t="shared" si="10"/>
        <v>0</v>
      </c>
      <c r="DT34" s="26"/>
      <c r="DU34" s="26">
        <f t="shared" si="11"/>
        <v>181433693</v>
      </c>
    </row>
    <row r="35" spans="1:130" ht="60" hidden="1" customHeight="1" x14ac:dyDescent="0.3">
      <c r="A35" s="32"/>
      <c r="B35" s="190"/>
      <c r="C35" s="23" t="s">
        <v>123</v>
      </c>
      <c r="D35" s="24" t="s">
        <v>124</v>
      </c>
      <c r="E35" s="48">
        <v>510</v>
      </c>
      <c r="F35" s="25" t="s">
        <v>52</v>
      </c>
      <c r="G35" s="26">
        <f t="shared" si="12"/>
        <v>5000000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>
        <v>5000000</v>
      </c>
      <c r="X35" s="26"/>
      <c r="Y35" s="26"/>
      <c r="Z35" s="26"/>
      <c r="AA35" s="26"/>
      <c r="AB35" s="26"/>
      <c r="AC35" s="26"/>
      <c r="AD35" s="27">
        <f t="shared" si="28"/>
        <v>0</v>
      </c>
      <c r="AE35" s="26">
        <f t="shared" si="29"/>
        <v>0</v>
      </c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7">
        <f t="shared" si="14"/>
        <v>1</v>
      </c>
      <c r="BC35" s="26">
        <f t="shared" si="2"/>
        <v>5000000</v>
      </c>
      <c r="BD35" s="26">
        <f t="shared" si="27"/>
        <v>0</v>
      </c>
      <c r="BE35" s="26">
        <f t="shared" si="27"/>
        <v>0</v>
      </c>
      <c r="BF35" s="26">
        <f t="shared" si="27"/>
        <v>0</v>
      </c>
      <c r="BG35" s="26">
        <f t="shared" si="27"/>
        <v>0</v>
      </c>
      <c r="BH35" s="26">
        <f t="shared" si="27"/>
        <v>0</v>
      </c>
      <c r="BI35" s="26">
        <f t="shared" si="27"/>
        <v>0</v>
      </c>
      <c r="BJ35" s="26">
        <f t="shared" si="27"/>
        <v>0</v>
      </c>
      <c r="BK35" s="26">
        <f t="shared" si="27"/>
        <v>0</v>
      </c>
      <c r="BL35" s="26">
        <f t="shared" si="27"/>
        <v>0</v>
      </c>
      <c r="BM35" s="26">
        <f t="shared" si="25"/>
        <v>0</v>
      </c>
      <c r="BN35" s="26">
        <f t="shared" si="25"/>
        <v>0</v>
      </c>
      <c r="BO35" s="26">
        <f t="shared" si="25"/>
        <v>0</v>
      </c>
      <c r="BP35" s="26">
        <f t="shared" si="25"/>
        <v>0</v>
      </c>
      <c r="BQ35" s="26">
        <f t="shared" si="25"/>
        <v>0</v>
      </c>
      <c r="BR35" s="26">
        <f t="shared" si="25"/>
        <v>0</v>
      </c>
      <c r="BS35" s="26">
        <f t="shared" si="25"/>
        <v>5000000</v>
      </c>
      <c r="BT35" s="26">
        <f t="shared" si="19"/>
        <v>0</v>
      </c>
      <c r="BU35" s="26">
        <f t="shared" si="19"/>
        <v>0</v>
      </c>
      <c r="BV35" s="26">
        <f t="shared" si="19"/>
        <v>0</v>
      </c>
      <c r="BW35" s="26">
        <f t="shared" si="19"/>
        <v>0</v>
      </c>
      <c r="BX35" s="26"/>
      <c r="BY35" s="26">
        <f t="shared" si="5"/>
        <v>0</v>
      </c>
      <c r="BZ35" s="27">
        <f t="shared" si="24"/>
        <v>0</v>
      </c>
      <c r="CA35" s="26">
        <f t="shared" si="6"/>
        <v>0</v>
      </c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7">
        <f t="shared" si="7"/>
        <v>1</v>
      </c>
      <c r="CY35" s="26">
        <f t="shared" si="8"/>
        <v>5000000</v>
      </c>
      <c r="CZ35" s="26">
        <f t="shared" si="20"/>
        <v>0</v>
      </c>
      <c r="DA35" s="26">
        <f t="shared" si="20"/>
        <v>0</v>
      </c>
      <c r="DB35" s="26">
        <f t="shared" si="20"/>
        <v>0</v>
      </c>
      <c r="DC35" s="26">
        <f t="shared" si="20"/>
        <v>0</v>
      </c>
      <c r="DD35" s="26">
        <f t="shared" si="20"/>
        <v>0</v>
      </c>
      <c r="DE35" s="26">
        <f t="shared" si="20"/>
        <v>0</v>
      </c>
      <c r="DF35" s="26">
        <f t="shared" si="20"/>
        <v>0</v>
      </c>
      <c r="DG35" s="26">
        <f t="shared" si="20"/>
        <v>0</v>
      </c>
      <c r="DH35" s="26">
        <f t="shared" si="20"/>
        <v>0</v>
      </c>
      <c r="DI35" s="26">
        <f t="shared" si="20"/>
        <v>0</v>
      </c>
      <c r="DJ35" s="26">
        <f t="shared" si="20"/>
        <v>0</v>
      </c>
      <c r="DK35" s="26">
        <f t="shared" si="20"/>
        <v>0</v>
      </c>
      <c r="DL35" s="26">
        <f t="shared" si="20"/>
        <v>0</v>
      </c>
      <c r="DM35" s="26">
        <f t="shared" si="20"/>
        <v>0</v>
      </c>
      <c r="DN35" s="26">
        <f t="shared" si="20"/>
        <v>0</v>
      </c>
      <c r="DO35" s="26">
        <f t="shared" si="18"/>
        <v>5000000</v>
      </c>
      <c r="DP35" s="26">
        <f t="shared" si="10"/>
        <v>0</v>
      </c>
      <c r="DQ35" s="26">
        <f t="shared" si="10"/>
        <v>0</v>
      </c>
      <c r="DR35" s="26">
        <f t="shared" si="10"/>
        <v>0</v>
      </c>
      <c r="DS35" s="26">
        <f t="shared" si="10"/>
        <v>0</v>
      </c>
      <c r="DT35" s="26"/>
      <c r="DU35" s="26">
        <f t="shared" si="11"/>
        <v>0</v>
      </c>
    </row>
    <row r="36" spans="1:130" ht="30" hidden="1" customHeight="1" x14ac:dyDescent="0.3">
      <c r="A36" s="32"/>
      <c r="B36" s="190"/>
      <c r="C36" s="23" t="s">
        <v>125</v>
      </c>
      <c r="D36" s="24" t="s">
        <v>126</v>
      </c>
      <c r="E36" s="48">
        <v>510</v>
      </c>
      <c r="F36" s="25" t="s">
        <v>52</v>
      </c>
      <c r="G36" s="26">
        <f t="shared" si="12"/>
        <v>5000000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>
        <v>5000000</v>
      </c>
      <c r="X36" s="26"/>
      <c r="Y36" s="26"/>
      <c r="Z36" s="26"/>
      <c r="AA36" s="26"/>
      <c r="AB36" s="26"/>
      <c r="AC36" s="26"/>
      <c r="AD36" s="27">
        <f t="shared" si="28"/>
        <v>0</v>
      </c>
      <c r="AE36" s="26">
        <f t="shared" si="29"/>
        <v>0</v>
      </c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7">
        <f t="shared" si="14"/>
        <v>1</v>
      </c>
      <c r="BC36" s="26">
        <f t="shared" si="2"/>
        <v>5000000</v>
      </c>
      <c r="BD36" s="26">
        <f t="shared" si="27"/>
        <v>0</v>
      </c>
      <c r="BE36" s="26">
        <f t="shared" si="27"/>
        <v>0</v>
      </c>
      <c r="BF36" s="26">
        <f t="shared" si="27"/>
        <v>0</v>
      </c>
      <c r="BG36" s="26">
        <f t="shared" si="27"/>
        <v>0</v>
      </c>
      <c r="BH36" s="26">
        <f t="shared" si="27"/>
        <v>0</v>
      </c>
      <c r="BI36" s="26">
        <f t="shared" si="27"/>
        <v>0</v>
      </c>
      <c r="BJ36" s="26">
        <f t="shared" si="27"/>
        <v>0</v>
      </c>
      <c r="BK36" s="26">
        <f t="shared" si="27"/>
        <v>0</v>
      </c>
      <c r="BL36" s="26">
        <f t="shared" si="27"/>
        <v>0</v>
      </c>
      <c r="BM36" s="26">
        <f t="shared" si="25"/>
        <v>0</v>
      </c>
      <c r="BN36" s="26">
        <f t="shared" si="25"/>
        <v>0</v>
      </c>
      <c r="BO36" s="26">
        <f t="shared" si="25"/>
        <v>0</v>
      </c>
      <c r="BP36" s="26">
        <f t="shared" si="25"/>
        <v>0</v>
      </c>
      <c r="BQ36" s="26">
        <f t="shared" si="25"/>
        <v>0</v>
      </c>
      <c r="BR36" s="26">
        <f t="shared" si="25"/>
        <v>0</v>
      </c>
      <c r="BS36" s="26">
        <f t="shared" si="25"/>
        <v>5000000</v>
      </c>
      <c r="BT36" s="26">
        <f>X36-AV36</f>
        <v>0</v>
      </c>
      <c r="BU36" s="26">
        <f t="shared" si="19"/>
        <v>0</v>
      </c>
      <c r="BV36" s="26">
        <f t="shared" si="19"/>
        <v>0</v>
      </c>
      <c r="BW36" s="26">
        <f t="shared" si="19"/>
        <v>0</v>
      </c>
      <c r="BX36" s="26"/>
      <c r="BY36" s="26">
        <f t="shared" si="5"/>
        <v>0</v>
      </c>
      <c r="BZ36" s="27">
        <f t="shared" si="24"/>
        <v>0</v>
      </c>
      <c r="CA36" s="26">
        <f t="shared" si="6"/>
        <v>0</v>
      </c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7">
        <f t="shared" si="7"/>
        <v>1</v>
      </c>
      <c r="CY36" s="26">
        <f t="shared" si="8"/>
        <v>5000000</v>
      </c>
      <c r="CZ36" s="26">
        <f t="shared" si="20"/>
        <v>0</v>
      </c>
      <c r="DA36" s="26">
        <f t="shared" si="20"/>
        <v>0</v>
      </c>
      <c r="DB36" s="26">
        <f t="shared" si="20"/>
        <v>0</v>
      </c>
      <c r="DC36" s="26">
        <f t="shared" si="20"/>
        <v>0</v>
      </c>
      <c r="DD36" s="26">
        <f t="shared" si="20"/>
        <v>0</v>
      </c>
      <c r="DE36" s="26">
        <f t="shared" si="20"/>
        <v>0</v>
      </c>
      <c r="DF36" s="26">
        <f t="shared" si="20"/>
        <v>0</v>
      </c>
      <c r="DG36" s="26">
        <f t="shared" si="20"/>
        <v>0</v>
      </c>
      <c r="DH36" s="26">
        <f t="shared" si="20"/>
        <v>0</v>
      </c>
      <c r="DI36" s="26">
        <f t="shared" si="20"/>
        <v>0</v>
      </c>
      <c r="DJ36" s="26">
        <f t="shared" si="20"/>
        <v>0</v>
      </c>
      <c r="DK36" s="26">
        <f t="shared" si="20"/>
        <v>0</v>
      </c>
      <c r="DL36" s="26">
        <f t="shared" si="20"/>
        <v>0</v>
      </c>
      <c r="DM36" s="26">
        <f t="shared" si="20"/>
        <v>0</v>
      </c>
      <c r="DN36" s="26">
        <f t="shared" si="20"/>
        <v>0</v>
      </c>
      <c r="DO36" s="26">
        <f t="shared" si="18"/>
        <v>5000000</v>
      </c>
      <c r="DP36" s="26">
        <f t="shared" si="10"/>
        <v>0</v>
      </c>
      <c r="DQ36" s="26">
        <f t="shared" si="10"/>
        <v>0</v>
      </c>
      <c r="DR36" s="26">
        <f t="shared" si="10"/>
        <v>0</v>
      </c>
      <c r="DS36" s="26">
        <f t="shared" si="10"/>
        <v>0</v>
      </c>
      <c r="DT36" s="26"/>
      <c r="DU36" s="26">
        <f t="shared" si="11"/>
        <v>0</v>
      </c>
    </row>
    <row r="37" spans="1:130" ht="45" hidden="1" customHeight="1" x14ac:dyDescent="0.3">
      <c r="A37" s="40"/>
      <c r="B37" s="190"/>
      <c r="C37" s="23" t="s">
        <v>127</v>
      </c>
      <c r="D37" s="24" t="s">
        <v>128</v>
      </c>
      <c r="E37" s="48">
        <v>510</v>
      </c>
      <c r="F37" s="25" t="s">
        <v>52</v>
      </c>
      <c r="G37" s="26">
        <f t="shared" si="12"/>
        <v>5000000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>
        <v>5000000</v>
      </c>
      <c r="X37" s="26"/>
      <c r="Y37" s="26"/>
      <c r="Z37" s="26"/>
      <c r="AA37" s="26"/>
      <c r="AB37" s="26"/>
      <c r="AC37" s="26"/>
      <c r="AD37" s="27">
        <f t="shared" si="28"/>
        <v>0</v>
      </c>
      <c r="AE37" s="26">
        <f t="shared" si="1"/>
        <v>0</v>
      </c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7">
        <f t="shared" si="14"/>
        <v>1</v>
      </c>
      <c r="BC37" s="26">
        <f t="shared" si="2"/>
        <v>5000000</v>
      </c>
      <c r="BD37" s="26">
        <f t="shared" si="27"/>
        <v>0</v>
      </c>
      <c r="BE37" s="26">
        <f t="shared" si="27"/>
        <v>0</v>
      </c>
      <c r="BF37" s="26">
        <f t="shared" si="27"/>
        <v>0</v>
      </c>
      <c r="BG37" s="26">
        <f t="shared" si="27"/>
        <v>0</v>
      </c>
      <c r="BH37" s="26">
        <f t="shared" si="27"/>
        <v>0</v>
      </c>
      <c r="BI37" s="26">
        <f t="shared" si="27"/>
        <v>0</v>
      </c>
      <c r="BJ37" s="26">
        <f t="shared" si="27"/>
        <v>0</v>
      </c>
      <c r="BK37" s="26">
        <f t="shared" si="27"/>
        <v>0</v>
      </c>
      <c r="BL37" s="26">
        <f t="shared" si="27"/>
        <v>0</v>
      </c>
      <c r="BM37" s="26">
        <f t="shared" si="25"/>
        <v>0</v>
      </c>
      <c r="BN37" s="26">
        <f t="shared" si="25"/>
        <v>0</v>
      </c>
      <c r="BO37" s="26">
        <f t="shared" si="25"/>
        <v>0</v>
      </c>
      <c r="BP37" s="26">
        <f t="shared" si="25"/>
        <v>0</v>
      </c>
      <c r="BQ37" s="26">
        <f t="shared" si="25"/>
        <v>0</v>
      </c>
      <c r="BR37" s="26">
        <f t="shared" si="25"/>
        <v>0</v>
      </c>
      <c r="BS37" s="26">
        <f>W37-AU37</f>
        <v>5000000</v>
      </c>
      <c r="BT37" s="26">
        <f>X37-AV37</f>
        <v>0</v>
      </c>
      <c r="BU37" s="26">
        <f t="shared" si="19"/>
        <v>0</v>
      </c>
      <c r="BV37" s="26">
        <f t="shared" si="19"/>
        <v>0</v>
      </c>
      <c r="BW37" s="26">
        <f t="shared" si="19"/>
        <v>0</v>
      </c>
      <c r="BX37" s="26"/>
      <c r="BY37" s="26">
        <f t="shared" si="5"/>
        <v>0</v>
      </c>
      <c r="BZ37" s="27">
        <f t="shared" si="24"/>
        <v>0</v>
      </c>
      <c r="CA37" s="26">
        <f t="shared" si="6"/>
        <v>0</v>
      </c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7">
        <f t="shared" si="7"/>
        <v>1</v>
      </c>
      <c r="CY37" s="26">
        <f t="shared" si="8"/>
        <v>5000000</v>
      </c>
      <c r="CZ37" s="26">
        <f t="shared" si="20"/>
        <v>0</v>
      </c>
      <c r="DA37" s="26">
        <f t="shared" si="20"/>
        <v>0</v>
      </c>
      <c r="DB37" s="26">
        <f t="shared" si="20"/>
        <v>0</v>
      </c>
      <c r="DC37" s="26">
        <f t="shared" si="20"/>
        <v>0</v>
      </c>
      <c r="DD37" s="26">
        <f t="shared" si="20"/>
        <v>0</v>
      </c>
      <c r="DE37" s="26">
        <f t="shared" si="20"/>
        <v>0</v>
      </c>
      <c r="DF37" s="26">
        <f t="shared" si="20"/>
        <v>0</v>
      </c>
      <c r="DG37" s="26">
        <f t="shared" si="20"/>
        <v>0</v>
      </c>
      <c r="DH37" s="26">
        <f t="shared" si="20"/>
        <v>0</v>
      </c>
      <c r="DI37" s="26">
        <f t="shared" si="20"/>
        <v>0</v>
      </c>
      <c r="DJ37" s="26">
        <f t="shared" si="20"/>
        <v>0</v>
      </c>
      <c r="DK37" s="26">
        <f t="shared" si="20"/>
        <v>0</v>
      </c>
      <c r="DL37" s="26">
        <f t="shared" si="20"/>
        <v>0</v>
      </c>
      <c r="DM37" s="26">
        <f t="shared" si="20"/>
        <v>0</v>
      </c>
      <c r="DN37" s="26">
        <f t="shared" si="20"/>
        <v>0</v>
      </c>
      <c r="DO37" s="26">
        <f t="shared" si="18"/>
        <v>5000000</v>
      </c>
      <c r="DP37" s="26">
        <f t="shared" si="10"/>
        <v>0</v>
      </c>
      <c r="DQ37" s="26">
        <f t="shared" si="10"/>
        <v>0</v>
      </c>
      <c r="DR37" s="26">
        <f t="shared" si="10"/>
        <v>0</v>
      </c>
      <c r="DS37" s="26">
        <f t="shared" si="10"/>
        <v>0</v>
      </c>
      <c r="DT37" s="26"/>
      <c r="DU37" s="26">
        <f t="shared" si="11"/>
        <v>0</v>
      </c>
    </row>
    <row r="38" spans="1:130" s="46" customFormat="1" ht="17.25" customHeight="1" thickBot="1" x14ac:dyDescent="0.35">
      <c r="A38" s="41"/>
      <c r="B38" s="216" t="s">
        <v>129</v>
      </c>
      <c r="C38" s="216"/>
      <c r="D38" s="216"/>
      <c r="E38" s="216"/>
      <c r="F38" s="217"/>
      <c r="G38" s="43">
        <f>SUM(G5:G37)</f>
        <v>3800071443</v>
      </c>
      <c r="H38" s="43">
        <f t="shared" ref="H38:AC38" si="30">SUM(H5:H37)</f>
        <v>0</v>
      </c>
      <c r="I38" s="43">
        <f t="shared" si="30"/>
        <v>1141800000</v>
      </c>
      <c r="J38" s="43">
        <f t="shared" si="30"/>
        <v>80644090</v>
      </c>
      <c r="K38" s="43">
        <f t="shared" si="30"/>
        <v>0</v>
      </c>
      <c r="L38" s="43">
        <f t="shared" si="30"/>
        <v>0</v>
      </c>
      <c r="M38" s="43">
        <f t="shared" si="30"/>
        <v>244096406</v>
      </c>
      <c r="N38" s="43">
        <f t="shared" si="30"/>
        <v>300000000</v>
      </c>
      <c r="O38" s="43">
        <f t="shared" si="30"/>
        <v>50000000</v>
      </c>
      <c r="P38" s="43">
        <f t="shared" si="30"/>
        <v>0</v>
      </c>
      <c r="Q38" s="43">
        <f t="shared" si="30"/>
        <v>40000000</v>
      </c>
      <c r="R38" s="43">
        <f t="shared" si="30"/>
        <v>0</v>
      </c>
      <c r="S38" s="43">
        <f t="shared" si="30"/>
        <v>0</v>
      </c>
      <c r="T38" s="43">
        <f t="shared" si="30"/>
        <v>51586236</v>
      </c>
      <c r="U38" s="43">
        <f t="shared" si="30"/>
        <v>0</v>
      </c>
      <c r="V38" s="43">
        <f t="shared" si="30"/>
        <v>30000000</v>
      </c>
      <c r="W38" s="43">
        <f t="shared" si="30"/>
        <v>312000000</v>
      </c>
      <c r="X38" s="43">
        <f t="shared" si="30"/>
        <v>79000000</v>
      </c>
      <c r="Y38" s="43">
        <f t="shared" si="30"/>
        <v>0</v>
      </c>
      <c r="Z38" s="43">
        <f t="shared" si="30"/>
        <v>0</v>
      </c>
      <c r="AA38" s="43">
        <f t="shared" si="30"/>
        <v>0</v>
      </c>
      <c r="AB38" s="43">
        <f t="shared" si="30"/>
        <v>972811018</v>
      </c>
      <c r="AC38" s="43">
        <f t="shared" si="30"/>
        <v>498133693</v>
      </c>
      <c r="AD38" s="44">
        <f t="shared" si="28"/>
        <v>0.5860163353249882</v>
      </c>
      <c r="AE38" s="45">
        <f t="shared" ref="AE38:BA38" si="31">SUM(AE5:AE37)</f>
        <v>2226903941</v>
      </c>
      <c r="AF38" s="45">
        <f t="shared" si="31"/>
        <v>0</v>
      </c>
      <c r="AG38" s="45">
        <f t="shared" si="31"/>
        <v>1059285393</v>
      </c>
      <c r="AH38" s="45">
        <f t="shared" si="31"/>
        <v>0</v>
      </c>
      <c r="AI38" s="45">
        <f t="shared" si="31"/>
        <v>0</v>
      </c>
      <c r="AJ38" s="45">
        <f t="shared" si="31"/>
        <v>0</v>
      </c>
      <c r="AK38" s="45">
        <f t="shared" si="31"/>
        <v>226918964</v>
      </c>
      <c r="AL38" s="45">
        <f t="shared" si="31"/>
        <v>300000000</v>
      </c>
      <c r="AM38" s="45">
        <f t="shared" si="31"/>
        <v>0</v>
      </c>
      <c r="AN38" s="45">
        <f t="shared" si="31"/>
        <v>0</v>
      </c>
      <c r="AO38" s="45">
        <f t="shared" si="31"/>
        <v>0</v>
      </c>
      <c r="AP38" s="45">
        <f t="shared" si="31"/>
        <v>0</v>
      </c>
      <c r="AQ38" s="45">
        <f t="shared" si="31"/>
        <v>0</v>
      </c>
      <c r="AR38" s="45">
        <f t="shared" si="31"/>
        <v>0</v>
      </c>
      <c r="AS38" s="45">
        <f t="shared" si="31"/>
        <v>0</v>
      </c>
      <c r="AT38" s="45">
        <f t="shared" si="31"/>
        <v>30000000</v>
      </c>
      <c r="AU38" s="45">
        <f t="shared" si="31"/>
        <v>157782168</v>
      </c>
      <c r="AV38" s="45">
        <f t="shared" si="31"/>
        <v>0</v>
      </c>
      <c r="AW38" s="45">
        <f t="shared" si="31"/>
        <v>0</v>
      </c>
      <c r="AX38" s="45">
        <f t="shared" si="31"/>
        <v>0</v>
      </c>
      <c r="AY38" s="45">
        <f t="shared" si="31"/>
        <v>0</v>
      </c>
      <c r="AZ38" s="45">
        <f t="shared" si="31"/>
        <v>258614211</v>
      </c>
      <c r="BA38" s="45">
        <f t="shared" si="31"/>
        <v>194303205</v>
      </c>
      <c r="BB38" s="44">
        <f t="shared" si="14"/>
        <v>0.4139836646750118</v>
      </c>
      <c r="BC38" s="45">
        <f t="shared" ref="BC38:BY38" si="32">SUM(BC5:BC37)</f>
        <v>1573167502</v>
      </c>
      <c r="BD38" s="45">
        <f t="shared" si="32"/>
        <v>0</v>
      </c>
      <c r="BE38" s="45">
        <f t="shared" si="32"/>
        <v>82514607</v>
      </c>
      <c r="BF38" s="45">
        <f t="shared" si="32"/>
        <v>80644090</v>
      </c>
      <c r="BG38" s="45">
        <f t="shared" si="32"/>
        <v>0</v>
      </c>
      <c r="BH38" s="45">
        <f t="shared" si="32"/>
        <v>0</v>
      </c>
      <c r="BI38" s="45">
        <f t="shared" si="32"/>
        <v>17177442</v>
      </c>
      <c r="BJ38" s="45">
        <f t="shared" si="32"/>
        <v>0</v>
      </c>
      <c r="BK38" s="45">
        <f t="shared" si="32"/>
        <v>50000000</v>
      </c>
      <c r="BL38" s="45">
        <f t="shared" si="32"/>
        <v>0</v>
      </c>
      <c r="BM38" s="45">
        <f t="shared" si="32"/>
        <v>40000000</v>
      </c>
      <c r="BN38" s="45">
        <f t="shared" si="32"/>
        <v>0</v>
      </c>
      <c r="BO38" s="45">
        <f t="shared" si="32"/>
        <v>0</v>
      </c>
      <c r="BP38" s="45">
        <f t="shared" si="32"/>
        <v>51586236</v>
      </c>
      <c r="BQ38" s="45">
        <f t="shared" si="32"/>
        <v>0</v>
      </c>
      <c r="BR38" s="45">
        <f t="shared" si="32"/>
        <v>0</v>
      </c>
      <c r="BS38" s="45">
        <f t="shared" si="32"/>
        <v>154217832</v>
      </c>
      <c r="BT38" s="45">
        <f t="shared" si="32"/>
        <v>79000000</v>
      </c>
      <c r="BU38" s="45">
        <f t="shared" si="32"/>
        <v>0</v>
      </c>
      <c r="BV38" s="45">
        <f t="shared" si="32"/>
        <v>0</v>
      </c>
      <c r="BW38" s="45">
        <f t="shared" si="32"/>
        <v>0</v>
      </c>
      <c r="BX38" s="45">
        <f t="shared" si="32"/>
        <v>714196807</v>
      </c>
      <c r="BY38" s="45">
        <f t="shared" si="32"/>
        <v>303830488</v>
      </c>
      <c r="BZ38" s="44">
        <f t="shared" si="24"/>
        <v>0.30945016288210875</v>
      </c>
      <c r="CA38" s="45">
        <f t="shared" ref="CA38:CW38" si="33">SUM(CA5:CA37)</f>
        <v>1175932727</v>
      </c>
      <c r="CB38" s="45">
        <f t="shared" si="33"/>
        <v>0</v>
      </c>
      <c r="CC38" s="45">
        <f t="shared" si="33"/>
        <v>456469322</v>
      </c>
      <c r="CD38" s="45">
        <f t="shared" si="33"/>
        <v>0</v>
      </c>
      <c r="CE38" s="45">
        <f t="shared" si="33"/>
        <v>0</v>
      </c>
      <c r="CF38" s="45">
        <f t="shared" si="33"/>
        <v>0</v>
      </c>
      <c r="CG38" s="45">
        <f t="shared" si="33"/>
        <v>226918964</v>
      </c>
      <c r="CH38" s="45">
        <f t="shared" si="33"/>
        <v>300000000</v>
      </c>
      <c r="CI38" s="45">
        <f t="shared" si="33"/>
        <v>0</v>
      </c>
      <c r="CJ38" s="45">
        <f t="shared" si="33"/>
        <v>0</v>
      </c>
      <c r="CK38" s="45">
        <f t="shared" si="33"/>
        <v>0</v>
      </c>
      <c r="CL38" s="45">
        <f t="shared" si="33"/>
        <v>0</v>
      </c>
      <c r="CM38" s="45">
        <f t="shared" si="33"/>
        <v>0</v>
      </c>
      <c r="CN38" s="45">
        <f t="shared" si="33"/>
        <v>0</v>
      </c>
      <c r="CO38" s="45">
        <f t="shared" si="33"/>
        <v>0</v>
      </c>
      <c r="CP38" s="45">
        <f t="shared" si="33"/>
        <v>0</v>
      </c>
      <c r="CQ38" s="45">
        <f t="shared" si="33"/>
        <v>79140157</v>
      </c>
      <c r="CR38" s="45">
        <f t="shared" si="33"/>
        <v>0</v>
      </c>
      <c r="CS38" s="45">
        <f t="shared" si="33"/>
        <v>0</v>
      </c>
      <c r="CT38" s="45">
        <f t="shared" si="33"/>
        <v>0</v>
      </c>
      <c r="CU38" s="45">
        <f t="shared" si="33"/>
        <v>0</v>
      </c>
      <c r="CV38" s="45">
        <f t="shared" si="33"/>
        <v>0</v>
      </c>
      <c r="CW38" s="45">
        <f t="shared" si="33"/>
        <v>113404284</v>
      </c>
      <c r="CX38" s="44">
        <f t="shared" si="7"/>
        <v>0.69054983711789131</v>
      </c>
      <c r="CY38" s="45">
        <f t="shared" ref="CY38:DU38" si="34">SUM(CY5:CY37)</f>
        <v>2624138716</v>
      </c>
      <c r="CZ38" s="45">
        <f t="shared" si="34"/>
        <v>0</v>
      </c>
      <c r="DA38" s="45">
        <f t="shared" si="34"/>
        <v>685330678</v>
      </c>
      <c r="DB38" s="45">
        <f t="shared" si="34"/>
        <v>80644090</v>
      </c>
      <c r="DC38" s="45">
        <f t="shared" si="34"/>
        <v>0</v>
      </c>
      <c r="DD38" s="45">
        <f t="shared" si="34"/>
        <v>0</v>
      </c>
      <c r="DE38" s="45">
        <f t="shared" si="34"/>
        <v>17177442</v>
      </c>
      <c r="DF38" s="45">
        <f t="shared" si="34"/>
        <v>0</v>
      </c>
      <c r="DG38" s="45">
        <f t="shared" si="34"/>
        <v>50000000</v>
      </c>
      <c r="DH38" s="45">
        <f t="shared" si="34"/>
        <v>0</v>
      </c>
      <c r="DI38" s="45">
        <f t="shared" si="34"/>
        <v>40000000</v>
      </c>
      <c r="DJ38" s="45">
        <f t="shared" si="34"/>
        <v>0</v>
      </c>
      <c r="DK38" s="45">
        <f t="shared" si="34"/>
        <v>0</v>
      </c>
      <c r="DL38" s="45">
        <f t="shared" si="34"/>
        <v>51586236</v>
      </c>
      <c r="DM38" s="45">
        <f t="shared" si="34"/>
        <v>0</v>
      </c>
      <c r="DN38" s="45">
        <f t="shared" si="34"/>
        <v>30000000</v>
      </c>
      <c r="DO38" s="45">
        <f t="shared" si="34"/>
        <v>232859843</v>
      </c>
      <c r="DP38" s="45">
        <f t="shared" si="34"/>
        <v>79000000</v>
      </c>
      <c r="DQ38" s="45">
        <f t="shared" si="34"/>
        <v>0</v>
      </c>
      <c r="DR38" s="45">
        <f t="shared" si="34"/>
        <v>0</v>
      </c>
      <c r="DS38" s="45">
        <f t="shared" si="34"/>
        <v>0</v>
      </c>
      <c r="DT38" s="45">
        <f t="shared" si="34"/>
        <v>972811018</v>
      </c>
      <c r="DU38" s="45">
        <f t="shared" si="34"/>
        <v>384729409</v>
      </c>
      <c r="DW38" s="253" t="s">
        <v>398</v>
      </c>
      <c r="DX38" s="47">
        <v>3800071443</v>
      </c>
      <c r="DY38" s="47">
        <v>1175932727</v>
      </c>
      <c r="DZ38" s="260">
        <v>30.95</v>
      </c>
    </row>
    <row r="39" spans="1:130" ht="29.4" hidden="1" customHeight="1" thickTop="1" x14ac:dyDescent="0.3">
      <c r="A39" s="22" t="s">
        <v>130</v>
      </c>
      <c r="B39" s="184" t="s">
        <v>131</v>
      </c>
      <c r="C39" s="218" t="s">
        <v>132</v>
      </c>
      <c r="D39" s="53" t="s">
        <v>133</v>
      </c>
      <c r="E39" s="53">
        <v>410</v>
      </c>
      <c r="F39" s="219" t="s">
        <v>134</v>
      </c>
      <c r="G39" s="26">
        <f t="shared" si="12"/>
        <v>105848404</v>
      </c>
      <c r="H39" s="26"/>
      <c r="I39" s="26"/>
      <c r="J39" s="26"/>
      <c r="K39" s="26"/>
      <c r="L39" s="26"/>
      <c r="M39" s="26"/>
      <c r="N39" s="26">
        <v>105848404</v>
      </c>
      <c r="O39" s="37"/>
      <c r="P39" s="37"/>
      <c r="Q39" s="37"/>
      <c r="R39" s="37"/>
      <c r="S39" s="37"/>
      <c r="T39" s="30"/>
      <c r="U39" s="30"/>
      <c r="V39" s="37"/>
      <c r="W39" s="26"/>
      <c r="X39" s="37"/>
      <c r="Y39" s="37"/>
      <c r="Z39" s="37"/>
      <c r="AA39" s="37"/>
      <c r="AB39" s="37"/>
      <c r="AC39" s="37"/>
      <c r="AD39" s="49">
        <f t="shared" si="28"/>
        <v>0.11804618234961767</v>
      </c>
      <c r="AE39" s="26">
        <f t="shared" ref="AE39:AE78" si="35">SUM(AF39:BA39)</f>
        <v>12495000</v>
      </c>
      <c r="AF39" s="26"/>
      <c r="AG39" s="26"/>
      <c r="AH39" s="26"/>
      <c r="AI39" s="26"/>
      <c r="AJ39" s="26"/>
      <c r="AK39" s="26"/>
      <c r="AL39" s="26">
        <f>+'[1]ABRIL 2019'!$P$617</f>
        <v>12495000</v>
      </c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49">
        <f t="shared" si="14"/>
        <v>0.88195381765038228</v>
      </c>
      <c r="BC39" s="26">
        <f>SUM(BD39:BY39)</f>
        <v>93353404</v>
      </c>
      <c r="BD39" s="26">
        <f t="shared" ref="BD39:BS54" si="36">H39-AF39</f>
        <v>0</v>
      </c>
      <c r="BE39" s="26">
        <f t="shared" si="36"/>
        <v>0</v>
      </c>
      <c r="BF39" s="26">
        <f t="shared" si="36"/>
        <v>0</v>
      </c>
      <c r="BG39" s="26">
        <f t="shared" si="36"/>
        <v>0</v>
      </c>
      <c r="BH39" s="26">
        <f t="shared" si="36"/>
        <v>0</v>
      </c>
      <c r="BI39" s="26">
        <f t="shared" si="36"/>
        <v>0</v>
      </c>
      <c r="BJ39" s="26">
        <f t="shared" si="36"/>
        <v>93353404</v>
      </c>
      <c r="BK39" s="26">
        <f t="shared" si="36"/>
        <v>0</v>
      </c>
      <c r="BL39" s="26">
        <f t="shared" si="36"/>
        <v>0</v>
      </c>
      <c r="BM39" s="26">
        <f t="shared" si="36"/>
        <v>0</v>
      </c>
      <c r="BN39" s="26">
        <f t="shared" si="36"/>
        <v>0</v>
      </c>
      <c r="BO39" s="26">
        <f t="shared" si="36"/>
        <v>0</v>
      </c>
      <c r="BP39" s="26">
        <f t="shared" si="36"/>
        <v>0</v>
      </c>
      <c r="BQ39" s="26">
        <f t="shared" si="36"/>
        <v>0</v>
      </c>
      <c r="BR39" s="26">
        <f t="shared" si="36"/>
        <v>0</v>
      </c>
      <c r="BS39" s="26">
        <f t="shared" si="36"/>
        <v>0</v>
      </c>
      <c r="BT39" s="26">
        <f t="shared" ref="BT39:BW54" si="37">X39-AV39</f>
        <v>0</v>
      </c>
      <c r="BU39" s="26">
        <f t="shared" si="37"/>
        <v>0</v>
      </c>
      <c r="BV39" s="26">
        <f t="shared" si="37"/>
        <v>0</v>
      </c>
      <c r="BW39" s="26">
        <f t="shared" si="37"/>
        <v>0</v>
      </c>
      <c r="BX39" s="26"/>
      <c r="BY39" s="26">
        <f t="shared" ref="BY39:BY78" si="38">AC39-BA39</f>
        <v>0</v>
      </c>
      <c r="BZ39" s="49">
        <f t="shared" si="24"/>
        <v>8.0945953611166396E-2</v>
      </c>
      <c r="CA39" s="50">
        <f t="shared" ref="CA39:CA75" si="39">SUM(CB39:CW39)</f>
        <v>8568000</v>
      </c>
      <c r="CB39" s="50"/>
      <c r="CC39" s="50"/>
      <c r="CD39" s="50"/>
      <c r="CE39" s="50"/>
      <c r="CF39" s="50"/>
      <c r="CG39" s="50"/>
      <c r="CH39" s="50">
        <f>+'[4]MARZO 2019'!$H$496</f>
        <v>8568000</v>
      </c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49">
        <f t="shared" si="7"/>
        <v>0.91905404638883359</v>
      </c>
      <c r="CY39" s="26">
        <f>SUM(CZ39:DU39)</f>
        <v>97280404</v>
      </c>
      <c r="CZ39" s="26">
        <f t="shared" ref="CZ39:DO54" si="40">H39-CB39</f>
        <v>0</v>
      </c>
      <c r="DA39" s="26">
        <f t="shared" si="40"/>
        <v>0</v>
      </c>
      <c r="DB39" s="26">
        <f t="shared" si="40"/>
        <v>0</v>
      </c>
      <c r="DC39" s="26">
        <f t="shared" si="40"/>
        <v>0</v>
      </c>
      <c r="DD39" s="26">
        <f t="shared" si="40"/>
        <v>0</v>
      </c>
      <c r="DE39" s="26">
        <f t="shared" si="40"/>
        <v>0</v>
      </c>
      <c r="DF39" s="26">
        <f t="shared" si="40"/>
        <v>97280404</v>
      </c>
      <c r="DG39" s="26">
        <f t="shared" si="40"/>
        <v>0</v>
      </c>
      <c r="DH39" s="26">
        <f t="shared" si="40"/>
        <v>0</v>
      </c>
      <c r="DI39" s="26">
        <f t="shared" si="40"/>
        <v>0</v>
      </c>
      <c r="DJ39" s="26">
        <f t="shared" si="40"/>
        <v>0</v>
      </c>
      <c r="DK39" s="26">
        <f t="shared" si="40"/>
        <v>0</v>
      </c>
      <c r="DL39" s="26">
        <f t="shared" si="40"/>
        <v>0</v>
      </c>
      <c r="DM39" s="26">
        <f t="shared" si="40"/>
        <v>0</v>
      </c>
      <c r="DN39" s="26">
        <f t="shared" si="40"/>
        <v>0</v>
      </c>
      <c r="DO39" s="26">
        <f t="shared" si="40"/>
        <v>0</v>
      </c>
      <c r="DP39" s="26">
        <f t="shared" ref="DP39:DS54" si="41">X39-CR39</f>
        <v>0</v>
      </c>
      <c r="DQ39" s="26">
        <f t="shared" si="41"/>
        <v>0</v>
      </c>
      <c r="DR39" s="26">
        <f t="shared" si="41"/>
        <v>0</v>
      </c>
      <c r="DS39" s="26">
        <f t="shared" si="41"/>
        <v>0</v>
      </c>
      <c r="DT39" s="26"/>
      <c r="DU39" s="26">
        <f t="shared" ref="DU39:DU78" si="42">AC39-CW39</f>
        <v>0</v>
      </c>
      <c r="DX39">
        <v>105848404</v>
      </c>
      <c r="DY39" s="47">
        <v>8568000</v>
      </c>
      <c r="DZ39" s="261"/>
    </row>
    <row r="40" spans="1:130" ht="43.8" hidden="1" customHeight="1" x14ac:dyDescent="0.3">
      <c r="A40" s="32"/>
      <c r="B40" s="184"/>
      <c r="C40" s="218" t="s">
        <v>135</v>
      </c>
      <c r="D40" s="53" t="s">
        <v>136</v>
      </c>
      <c r="E40" s="53">
        <v>410</v>
      </c>
      <c r="F40" s="219" t="s">
        <v>134</v>
      </c>
      <c r="G40" s="26">
        <f t="shared" si="12"/>
        <v>403341299</v>
      </c>
      <c r="H40" s="26"/>
      <c r="I40" s="26"/>
      <c r="J40" s="26"/>
      <c r="K40" s="26"/>
      <c r="L40" s="26"/>
      <c r="M40" s="26"/>
      <c r="N40" s="26">
        <f>200000000+156000000+21723740</f>
        <v>377723740</v>
      </c>
      <c r="O40" s="26"/>
      <c r="P40" s="26"/>
      <c r="Q40" s="26"/>
      <c r="R40" s="26">
        <v>25617559</v>
      </c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7">
        <f t="shared" si="28"/>
        <v>0.25501924116131736</v>
      </c>
      <c r="AE40" s="26">
        <f t="shared" si="35"/>
        <v>102859792</v>
      </c>
      <c r="AF40" s="26"/>
      <c r="AG40" s="26"/>
      <c r="AH40" s="26"/>
      <c r="AI40" s="26"/>
      <c r="AJ40" s="26"/>
      <c r="AK40" s="26"/>
      <c r="AL40" s="26">
        <f>+'[4]MARZO 2019'!$P$505</f>
        <v>102859792</v>
      </c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7">
        <f t="shared" si="14"/>
        <v>0.74498075883868264</v>
      </c>
      <c r="BC40" s="26">
        <f t="shared" ref="BC40:BC78" si="43">SUM(BD40:BY40)</f>
        <v>300481507</v>
      </c>
      <c r="BD40" s="26">
        <f t="shared" si="36"/>
        <v>0</v>
      </c>
      <c r="BE40" s="26">
        <f t="shared" si="36"/>
        <v>0</v>
      </c>
      <c r="BF40" s="26">
        <f t="shared" si="36"/>
        <v>0</v>
      </c>
      <c r="BG40" s="26">
        <f t="shared" si="36"/>
        <v>0</v>
      </c>
      <c r="BH40" s="26">
        <f t="shared" si="36"/>
        <v>0</v>
      </c>
      <c r="BI40" s="26">
        <f t="shared" si="36"/>
        <v>0</v>
      </c>
      <c r="BJ40" s="26">
        <f t="shared" si="36"/>
        <v>274863948</v>
      </c>
      <c r="BK40" s="26">
        <f t="shared" si="36"/>
        <v>0</v>
      </c>
      <c r="BL40" s="26">
        <f t="shared" si="36"/>
        <v>0</v>
      </c>
      <c r="BM40" s="26">
        <f t="shared" si="36"/>
        <v>0</v>
      </c>
      <c r="BN40" s="26">
        <f t="shared" si="36"/>
        <v>25617559</v>
      </c>
      <c r="BO40" s="26">
        <f t="shared" si="36"/>
        <v>0</v>
      </c>
      <c r="BP40" s="26">
        <f t="shared" si="36"/>
        <v>0</v>
      </c>
      <c r="BQ40" s="26">
        <f t="shared" si="36"/>
        <v>0</v>
      </c>
      <c r="BR40" s="26">
        <f t="shared" si="36"/>
        <v>0</v>
      </c>
      <c r="BS40" s="26">
        <f t="shared" si="36"/>
        <v>0</v>
      </c>
      <c r="BT40" s="26">
        <f t="shared" si="37"/>
        <v>0</v>
      </c>
      <c r="BU40" s="26">
        <f t="shared" si="37"/>
        <v>0</v>
      </c>
      <c r="BV40" s="26">
        <f t="shared" si="37"/>
        <v>0</v>
      </c>
      <c r="BW40" s="26">
        <f t="shared" si="37"/>
        <v>0</v>
      </c>
      <c r="BX40" s="26"/>
      <c r="BY40" s="26">
        <f t="shared" si="38"/>
        <v>0</v>
      </c>
      <c r="BZ40" s="27">
        <f t="shared" si="24"/>
        <v>0.2546225547808334</v>
      </c>
      <c r="CA40" s="26">
        <f t="shared" si="39"/>
        <v>102699792</v>
      </c>
      <c r="CB40" s="26"/>
      <c r="CC40" s="26"/>
      <c r="CD40" s="26"/>
      <c r="CE40" s="26"/>
      <c r="CF40" s="26"/>
      <c r="CG40" s="26"/>
      <c r="CH40" s="26">
        <f>+'[1]ABRIL 2019'!$H$624</f>
        <v>102699792</v>
      </c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7">
        <f t="shared" si="7"/>
        <v>0.7453774452191666</v>
      </c>
      <c r="CY40" s="26">
        <f t="shared" ref="CY40:CY115" si="44">SUM(CZ40:DU40)</f>
        <v>300641507</v>
      </c>
      <c r="CZ40" s="26">
        <f t="shared" si="40"/>
        <v>0</v>
      </c>
      <c r="DA40" s="26">
        <f t="shared" si="40"/>
        <v>0</v>
      </c>
      <c r="DB40" s="26">
        <f t="shared" si="40"/>
        <v>0</v>
      </c>
      <c r="DC40" s="26">
        <f t="shared" si="40"/>
        <v>0</v>
      </c>
      <c r="DD40" s="26">
        <f t="shared" si="40"/>
        <v>0</v>
      </c>
      <c r="DE40" s="26">
        <f t="shared" si="40"/>
        <v>0</v>
      </c>
      <c r="DF40" s="26">
        <f t="shared" si="40"/>
        <v>275023948</v>
      </c>
      <c r="DG40" s="26">
        <f t="shared" si="40"/>
        <v>0</v>
      </c>
      <c r="DH40" s="26">
        <f t="shared" si="40"/>
        <v>0</v>
      </c>
      <c r="DI40" s="26">
        <f t="shared" si="40"/>
        <v>0</v>
      </c>
      <c r="DJ40" s="26">
        <f t="shared" si="40"/>
        <v>25617559</v>
      </c>
      <c r="DK40" s="26">
        <f t="shared" si="40"/>
        <v>0</v>
      </c>
      <c r="DL40" s="26">
        <f t="shared" si="40"/>
        <v>0</v>
      </c>
      <c r="DM40" s="26">
        <f t="shared" si="40"/>
        <v>0</v>
      </c>
      <c r="DN40" s="26">
        <f t="shared" si="40"/>
        <v>0</v>
      </c>
      <c r="DO40" s="26">
        <f t="shared" si="40"/>
        <v>0</v>
      </c>
      <c r="DP40" s="26">
        <f t="shared" si="41"/>
        <v>0</v>
      </c>
      <c r="DQ40" s="26">
        <f t="shared" si="41"/>
        <v>0</v>
      </c>
      <c r="DR40" s="26">
        <f t="shared" si="41"/>
        <v>0</v>
      </c>
      <c r="DS40" s="26">
        <f t="shared" si="41"/>
        <v>0</v>
      </c>
      <c r="DT40" s="26"/>
      <c r="DU40" s="26">
        <f t="shared" si="42"/>
        <v>0</v>
      </c>
      <c r="DX40">
        <v>403341299</v>
      </c>
      <c r="DY40" s="47">
        <v>102699792</v>
      </c>
      <c r="DZ40" s="261"/>
    </row>
    <row r="41" spans="1:130" ht="37.200000000000003" hidden="1" customHeight="1" x14ac:dyDescent="0.3">
      <c r="A41" s="32"/>
      <c r="B41" s="184"/>
      <c r="C41" s="220" t="s">
        <v>137</v>
      </c>
      <c r="D41" s="221" t="s">
        <v>138</v>
      </c>
      <c r="E41" s="221">
        <v>410</v>
      </c>
      <c r="F41" s="222" t="s">
        <v>139</v>
      </c>
      <c r="G41" s="26">
        <f t="shared" si="12"/>
        <v>697248866</v>
      </c>
      <c r="H41" s="26"/>
      <c r="I41" s="26"/>
      <c r="J41" s="26"/>
      <c r="K41" s="26"/>
      <c r="L41" s="26"/>
      <c r="M41" s="26"/>
      <c r="N41" s="26">
        <f>250000000+410489538</f>
        <v>660489538</v>
      </c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>
        <f>36759328</f>
        <v>36759328</v>
      </c>
      <c r="AD41" s="27">
        <f t="shared" si="28"/>
        <v>0.95588472136719116</v>
      </c>
      <c r="AE41" s="26">
        <f t="shared" si="35"/>
        <v>666489538</v>
      </c>
      <c r="AF41" s="26"/>
      <c r="AG41" s="26"/>
      <c r="AH41" s="26"/>
      <c r="AI41" s="26"/>
      <c r="AJ41" s="26"/>
      <c r="AK41" s="26"/>
      <c r="AL41" s="26">
        <f>+'[2]MAYO 2019'!$P$763</f>
        <v>660489538</v>
      </c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>
        <f>+'[2]MAYO 2019'!$AF$763</f>
        <v>6000000</v>
      </c>
      <c r="BB41" s="27">
        <f t="shared" si="14"/>
        <v>4.4115278632808841E-2</v>
      </c>
      <c r="BC41" s="26">
        <f t="shared" si="43"/>
        <v>30759328</v>
      </c>
      <c r="BD41" s="26">
        <f t="shared" si="36"/>
        <v>0</v>
      </c>
      <c r="BE41" s="26">
        <f t="shared" si="36"/>
        <v>0</v>
      </c>
      <c r="BF41" s="26">
        <f t="shared" si="36"/>
        <v>0</v>
      </c>
      <c r="BG41" s="26">
        <f t="shared" si="36"/>
        <v>0</v>
      </c>
      <c r="BH41" s="26">
        <f t="shared" si="36"/>
        <v>0</v>
      </c>
      <c r="BI41" s="26">
        <f t="shared" si="36"/>
        <v>0</v>
      </c>
      <c r="BJ41" s="26">
        <f t="shared" si="36"/>
        <v>0</v>
      </c>
      <c r="BK41" s="26">
        <f t="shared" si="36"/>
        <v>0</v>
      </c>
      <c r="BL41" s="26">
        <f t="shared" si="36"/>
        <v>0</v>
      </c>
      <c r="BM41" s="26">
        <f t="shared" si="36"/>
        <v>0</v>
      </c>
      <c r="BN41" s="26">
        <f t="shared" si="36"/>
        <v>0</v>
      </c>
      <c r="BO41" s="26">
        <f t="shared" si="36"/>
        <v>0</v>
      </c>
      <c r="BP41" s="26">
        <f t="shared" si="36"/>
        <v>0</v>
      </c>
      <c r="BQ41" s="26">
        <f t="shared" si="36"/>
        <v>0</v>
      </c>
      <c r="BR41" s="26">
        <f t="shared" si="36"/>
        <v>0</v>
      </c>
      <c r="BS41" s="26">
        <f t="shared" si="36"/>
        <v>0</v>
      </c>
      <c r="BT41" s="26">
        <f t="shared" si="37"/>
        <v>0</v>
      </c>
      <c r="BU41" s="26">
        <f t="shared" si="37"/>
        <v>0</v>
      </c>
      <c r="BV41" s="26">
        <f t="shared" si="37"/>
        <v>0</v>
      </c>
      <c r="BW41" s="26">
        <f t="shared" si="37"/>
        <v>0</v>
      </c>
      <c r="BX41" s="26"/>
      <c r="BY41" s="26">
        <f t="shared" si="38"/>
        <v>30759328</v>
      </c>
      <c r="BZ41" s="27">
        <f t="shared" si="24"/>
        <v>0.13735019111526242</v>
      </c>
      <c r="CA41" s="26">
        <f t="shared" si="39"/>
        <v>95767265</v>
      </c>
      <c r="CB41" s="26"/>
      <c r="CC41" s="26"/>
      <c r="CD41" s="26"/>
      <c r="CE41" s="26"/>
      <c r="CF41" s="26"/>
      <c r="CG41" s="26"/>
      <c r="CH41" s="26">
        <f>+'[2]MAYO 2019'!$H$761-'[2]MAYO 2019'!$H$789</f>
        <v>89767265</v>
      </c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>
        <f>+'[2]MAYO 2019'!$H$789</f>
        <v>6000000</v>
      </c>
      <c r="CX41" s="27">
        <f t="shared" si="7"/>
        <v>0.86264980888473763</v>
      </c>
      <c r="CY41" s="26">
        <f t="shared" si="44"/>
        <v>601481601</v>
      </c>
      <c r="CZ41" s="26">
        <f t="shared" si="40"/>
        <v>0</v>
      </c>
      <c r="DA41" s="26">
        <f t="shared" si="40"/>
        <v>0</v>
      </c>
      <c r="DB41" s="26">
        <f t="shared" si="40"/>
        <v>0</v>
      </c>
      <c r="DC41" s="26">
        <f t="shared" si="40"/>
        <v>0</v>
      </c>
      <c r="DD41" s="26">
        <f t="shared" si="40"/>
        <v>0</v>
      </c>
      <c r="DE41" s="26">
        <f t="shared" si="40"/>
        <v>0</v>
      </c>
      <c r="DF41" s="26">
        <f t="shared" si="40"/>
        <v>570722273</v>
      </c>
      <c r="DG41" s="26">
        <f t="shared" si="40"/>
        <v>0</v>
      </c>
      <c r="DH41" s="26">
        <f t="shared" si="40"/>
        <v>0</v>
      </c>
      <c r="DI41" s="26">
        <f t="shared" si="40"/>
        <v>0</v>
      </c>
      <c r="DJ41" s="26">
        <f t="shared" si="40"/>
        <v>0</v>
      </c>
      <c r="DK41" s="26">
        <f t="shared" si="40"/>
        <v>0</v>
      </c>
      <c r="DL41" s="26">
        <f t="shared" si="40"/>
        <v>0</v>
      </c>
      <c r="DM41" s="26">
        <f t="shared" si="40"/>
        <v>0</v>
      </c>
      <c r="DN41" s="26">
        <f t="shared" si="40"/>
        <v>0</v>
      </c>
      <c r="DO41" s="26">
        <f t="shared" si="40"/>
        <v>0</v>
      </c>
      <c r="DP41" s="26">
        <f t="shared" si="41"/>
        <v>0</v>
      </c>
      <c r="DQ41" s="26">
        <f t="shared" si="41"/>
        <v>0</v>
      </c>
      <c r="DR41" s="26">
        <f t="shared" si="41"/>
        <v>0</v>
      </c>
      <c r="DS41" s="26">
        <f t="shared" si="41"/>
        <v>0</v>
      </c>
      <c r="DT41" s="26"/>
      <c r="DU41" s="26">
        <f t="shared" si="42"/>
        <v>30759328</v>
      </c>
      <c r="DX41" s="31">
        <v>697248866</v>
      </c>
      <c r="DY41" s="47">
        <v>95767265</v>
      </c>
      <c r="DZ41" s="261"/>
    </row>
    <row r="42" spans="1:130" ht="52.8" hidden="1" customHeight="1" x14ac:dyDescent="0.3">
      <c r="A42" s="32"/>
      <c r="B42" s="184"/>
      <c r="C42" s="218" t="s">
        <v>140</v>
      </c>
      <c r="D42" s="221" t="s">
        <v>141</v>
      </c>
      <c r="E42" s="53">
        <v>410</v>
      </c>
      <c r="F42" s="219" t="s">
        <v>134</v>
      </c>
      <c r="G42" s="26">
        <f t="shared" si="12"/>
        <v>70000000</v>
      </c>
      <c r="H42" s="26"/>
      <c r="I42" s="26"/>
      <c r="J42" s="26"/>
      <c r="K42" s="26"/>
      <c r="L42" s="26"/>
      <c r="M42" s="26"/>
      <c r="N42" s="26">
        <v>70000000</v>
      </c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7">
        <f t="shared" si="28"/>
        <v>0.44588645714285713</v>
      </c>
      <c r="AE42" s="26">
        <f t="shared" si="35"/>
        <v>31212052</v>
      </c>
      <c r="AF42" s="26"/>
      <c r="AG42" s="26"/>
      <c r="AH42" s="26"/>
      <c r="AI42" s="26"/>
      <c r="AJ42" s="26"/>
      <c r="AK42" s="26"/>
      <c r="AL42" s="26">
        <f>+'[2]MAYO 2019'!$P$795</f>
        <v>31212052</v>
      </c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7">
        <f t="shared" si="14"/>
        <v>0.55411354285714287</v>
      </c>
      <c r="BC42" s="26">
        <f t="shared" si="43"/>
        <v>38787948</v>
      </c>
      <c r="BD42" s="26">
        <f t="shared" si="36"/>
        <v>0</v>
      </c>
      <c r="BE42" s="26">
        <f t="shared" si="36"/>
        <v>0</v>
      </c>
      <c r="BF42" s="26">
        <f t="shared" si="36"/>
        <v>0</v>
      </c>
      <c r="BG42" s="26">
        <f t="shared" si="36"/>
        <v>0</v>
      </c>
      <c r="BH42" s="26">
        <f t="shared" si="36"/>
        <v>0</v>
      </c>
      <c r="BI42" s="26">
        <f t="shared" si="36"/>
        <v>0</v>
      </c>
      <c r="BJ42" s="26">
        <f t="shared" si="36"/>
        <v>38787948</v>
      </c>
      <c r="BK42" s="26">
        <f t="shared" si="36"/>
        <v>0</v>
      </c>
      <c r="BL42" s="26">
        <f t="shared" si="36"/>
        <v>0</v>
      </c>
      <c r="BM42" s="26">
        <f t="shared" si="36"/>
        <v>0</v>
      </c>
      <c r="BN42" s="26">
        <f t="shared" si="36"/>
        <v>0</v>
      </c>
      <c r="BO42" s="26">
        <f t="shared" si="36"/>
        <v>0</v>
      </c>
      <c r="BP42" s="26">
        <f t="shared" si="36"/>
        <v>0</v>
      </c>
      <c r="BQ42" s="26">
        <f t="shared" si="36"/>
        <v>0</v>
      </c>
      <c r="BR42" s="26">
        <f t="shared" si="36"/>
        <v>0</v>
      </c>
      <c r="BS42" s="26">
        <f t="shared" si="36"/>
        <v>0</v>
      </c>
      <c r="BT42" s="26">
        <f t="shared" si="37"/>
        <v>0</v>
      </c>
      <c r="BU42" s="26">
        <f t="shared" si="37"/>
        <v>0</v>
      </c>
      <c r="BV42" s="26">
        <f t="shared" si="37"/>
        <v>0</v>
      </c>
      <c r="BW42" s="26">
        <f t="shared" si="37"/>
        <v>0</v>
      </c>
      <c r="BX42" s="26"/>
      <c r="BY42" s="26">
        <f t="shared" si="38"/>
        <v>0</v>
      </c>
      <c r="BZ42" s="27">
        <f t="shared" si="24"/>
        <v>0.42255308571428574</v>
      </c>
      <c r="CA42" s="26">
        <f t="shared" si="39"/>
        <v>29578716</v>
      </c>
      <c r="CB42" s="26"/>
      <c r="CC42" s="26"/>
      <c r="CD42" s="26"/>
      <c r="CE42" s="26"/>
      <c r="CF42" s="26"/>
      <c r="CG42" s="26"/>
      <c r="CH42" s="26">
        <f>+'[2]MAYO 2019'!$H$793</f>
        <v>29578716</v>
      </c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7">
        <f t="shared" si="7"/>
        <v>0.57744691428571426</v>
      </c>
      <c r="CY42" s="26">
        <f t="shared" si="44"/>
        <v>40421284</v>
      </c>
      <c r="CZ42" s="26">
        <f t="shared" si="40"/>
        <v>0</v>
      </c>
      <c r="DA42" s="26">
        <f t="shared" si="40"/>
        <v>0</v>
      </c>
      <c r="DB42" s="26">
        <f t="shared" si="40"/>
        <v>0</v>
      </c>
      <c r="DC42" s="26">
        <f t="shared" si="40"/>
        <v>0</v>
      </c>
      <c r="DD42" s="26">
        <f t="shared" si="40"/>
        <v>0</v>
      </c>
      <c r="DE42" s="26">
        <f t="shared" si="40"/>
        <v>0</v>
      </c>
      <c r="DF42" s="26">
        <f t="shared" si="40"/>
        <v>40421284</v>
      </c>
      <c r="DG42" s="26">
        <f t="shared" si="40"/>
        <v>0</v>
      </c>
      <c r="DH42" s="26">
        <f t="shared" si="40"/>
        <v>0</v>
      </c>
      <c r="DI42" s="26">
        <f t="shared" si="40"/>
        <v>0</v>
      </c>
      <c r="DJ42" s="26">
        <f t="shared" si="40"/>
        <v>0</v>
      </c>
      <c r="DK42" s="26">
        <f t="shared" si="40"/>
        <v>0</v>
      </c>
      <c r="DL42" s="26">
        <f t="shared" si="40"/>
        <v>0</v>
      </c>
      <c r="DM42" s="26">
        <f t="shared" si="40"/>
        <v>0</v>
      </c>
      <c r="DN42" s="26">
        <f t="shared" si="40"/>
        <v>0</v>
      </c>
      <c r="DO42" s="26">
        <f t="shared" si="40"/>
        <v>0</v>
      </c>
      <c r="DP42" s="26">
        <f t="shared" si="41"/>
        <v>0</v>
      </c>
      <c r="DQ42" s="26">
        <f t="shared" si="41"/>
        <v>0</v>
      </c>
      <c r="DR42" s="26">
        <f t="shared" si="41"/>
        <v>0</v>
      </c>
      <c r="DS42" s="26">
        <f t="shared" si="41"/>
        <v>0</v>
      </c>
      <c r="DT42" s="26"/>
      <c r="DU42" s="26">
        <f t="shared" si="42"/>
        <v>0</v>
      </c>
      <c r="DX42">
        <v>70000000</v>
      </c>
      <c r="DY42" s="47">
        <v>29578716</v>
      </c>
      <c r="DZ42" s="261"/>
    </row>
    <row r="43" spans="1:130" ht="30.75" hidden="1" customHeight="1" x14ac:dyDescent="0.3">
      <c r="A43" s="32"/>
      <c r="B43" s="184" t="s">
        <v>142</v>
      </c>
      <c r="C43" s="223" t="s">
        <v>143</v>
      </c>
      <c r="D43" s="221" t="s">
        <v>144</v>
      </c>
      <c r="E43" s="53">
        <v>410</v>
      </c>
      <c r="F43" s="219" t="s">
        <v>145</v>
      </c>
      <c r="G43" s="26">
        <f t="shared" si="12"/>
        <v>75000000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>
        <v>5000000</v>
      </c>
      <c r="T43" s="26">
        <v>10000000</v>
      </c>
      <c r="U43" s="26">
        <f>5000000+15000000</f>
        <v>20000000</v>
      </c>
      <c r="V43" s="26"/>
      <c r="W43" s="26"/>
      <c r="X43" s="26"/>
      <c r="Y43" s="26">
        <v>20000000</v>
      </c>
      <c r="Z43" s="26"/>
      <c r="AA43" s="26"/>
      <c r="AB43" s="26"/>
      <c r="AC43" s="26">
        <f>20000000</f>
        <v>20000000</v>
      </c>
      <c r="AD43" s="27">
        <f t="shared" si="28"/>
        <v>0.23577642666666668</v>
      </c>
      <c r="AE43" s="26">
        <f t="shared" si="35"/>
        <v>17683232</v>
      </c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>
        <f>+'[2]MAYO 2019'!$U$842</f>
        <v>1409058</v>
      </c>
      <c r="AR43" s="26">
        <f>+'[2]MAYO 2019'!$V$842</f>
        <v>1860116</v>
      </c>
      <c r="AS43" s="26">
        <f>+'[2]MAYO 2019'!$W$842</f>
        <v>1414058</v>
      </c>
      <c r="AT43" s="26"/>
      <c r="AU43" s="26"/>
      <c r="AV43" s="26"/>
      <c r="AW43" s="26">
        <f>+'[2]MAYO 2019'!$AA$842</f>
        <v>3000000</v>
      </c>
      <c r="AX43" s="26"/>
      <c r="AY43" s="26"/>
      <c r="AZ43" s="26"/>
      <c r="BA43" s="26">
        <f>+'[2]MAYO 2019'!$AF$842</f>
        <v>10000000</v>
      </c>
      <c r="BB43" s="27">
        <f t="shared" si="14"/>
        <v>0.76422357333333335</v>
      </c>
      <c r="BC43" s="26">
        <f t="shared" si="43"/>
        <v>57316768</v>
      </c>
      <c r="BD43" s="26">
        <f t="shared" si="36"/>
        <v>0</v>
      </c>
      <c r="BE43" s="26">
        <f t="shared" si="36"/>
        <v>0</v>
      </c>
      <c r="BF43" s="26">
        <f t="shared" si="36"/>
        <v>0</v>
      </c>
      <c r="BG43" s="26">
        <f t="shared" si="36"/>
        <v>0</v>
      </c>
      <c r="BH43" s="26">
        <f t="shared" si="36"/>
        <v>0</v>
      </c>
      <c r="BI43" s="26">
        <f t="shared" si="36"/>
        <v>0</v>
      </c>
      <c r="BJ43" s="26">
        <f t="shared" si="36"/>
        <v>0</v>
      </c>
      <c r="BK43" s="26">
        <f t="shared" si="36"/>
        <v>0</v>
      </c>
      <c r="BL43" s="26">
        <f t="shared" si="36"/>
        <v>0</v>
      </c>
      <c r="BM43" s="26">
        <f t="shared" si="36"/>
        <v>0</v>
      </c>
      <c r="BN43" s="26">
        <f t="shared" si="36"/>
        <v>0</v>
      </c>
      <c r="BO43" s="26">
        <f t="shared" si="36"/>
        <v>3590942</v>
      </c>
      <c r="BP43" s="26">
        <f t="shared" si="36"/>
        <v>8139884</v>
      </c>
      <c r="BQ43" s="26">
        <f t="shared" si="36"/>
        <v>18585942</v>
      </c>
      <c r="BR43" s="26">
        <f t="shared" si="36"/>
        <v>0</v>
      </c>
      <c r="BS43" s="26">
        <f t="shared" si="36"/>
        <v>0</v>
      </c>
      <c r="BT43" s="26">
        <f t="shared" si="37"/>
        <v>0</v>
      </c>
      <c r="BU43" s="26">
        <f t="shared" si="37"/>
        <v>17000000</v>
      </c>
      <c r="BV43" s="26">
        <f t="shared" si="37"/>
        <v>0</v>
      </c>
      <c r="BW43" s="26">
        <f t="shared" si="37"/>
        <v>0</v>
      </c>
      <c r="BX43" s="26"/>
      <c r="BY43" s="26">
        <f t="shared" si="38"/>
        <v>10000000</v>
      </c>
      <c r="BZ43" s="27">
        <f t="shared" si="24"/>
        <v>0.10413198666666666</v>
      </c>
      <c r="CA43" s="26">
        <f t="shared" si="39"/>
        <v>7809899</v>
      </c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>
        <f>+'[1]ABRIL 2019'!$H$706+'[2]MAYO 2019'!$H$853</f>
        <v>1409058</v>
      </c>
      <c r="CN43" s="26">
        <f>+'[1]ABRIL 2019'!$H$708+'[2]MAYO 2019'!$H$852+'[2]MAYO 2019'!$H$854</f>
        <v>1860116</v>
      </c>
      <c r="CO43" s="26">
        <f>+'[4]MARZO 2019'!$H$581+'[2]MAYO 2019'!$H$855</f>
        <v>1414058</v>
      </c>
      <c r="CP43" s="26"/>
      <c r="CQ43" s="26"/>
      <c r="CR43" s="26"/>
      <c r="CS43" s="26"/>
      <c r="CT43" s="26"/>
      <c r="CU43" s="26"/>
      <c r="CV43" s="26"/>
      <c r="CW43" s="26">
        <f>+'[2]MAYO 2019'!$H$843</f>
        <v>3126667</v>
      </c>
      <c r="CX43" s="27">
        <f t="shared" si="7"/>
        <v>0.89586801333333332</v>
      </c>
      <c r="CY43" s="26">
        <f t="shared" si="44"/>
        <v>67190101</v>
      </c>
      <c r="CZ43" s="26">
        <f t="shared" si="40"/>
        <v>0</v>
      </c>
      <c r="DA43" s="26">
        <f t="shared" si="40"/>
        <v>0</v>
      </c>
      <c r="DB43" s="26">
        <f t="shared" si="40"/>
        <v>0</v>
      </c>
      <c r="DC43" s="26">
        <f t="shared" si="40"/>
        <v>0</v>
      </c>
      <c r="DD43" s="26">
        <f t="shared" si="40"/>
        <v>0</v>
      </c>
      <c r="DE43" s="26">
        <f t="shared" si="40"/>
        <v>0</v>
      </c>
      <c r="DF43" s="26">
        <f t="shared" si="40"/>
        <v>0</v>
      </c>
      <c r="DG43" s="26">
        <f t="shared" si="40"/>
        <v>0</v>
      </c>
      <c r="DH43" s="26">
        <f t="shared" si="40"/>
        <v>0</v>
      </c>
      <c r="DI43" s="26">
        <f t="shared" si="40"/>
        <v>0</v>
      </c>
      <c r="DJ43" s="26">
        <f t="shared" si="40"/>
        <v>0</v>
      </c>
      <c r="DK43" s="26">
        <f t="shared" si="40"/>
        <v>3590942</v>
      </c>
      <c r="DL43" s="26">
        <f t="shared" si="40"/>
        <v>8139884</v>
      </c>
      <c r="DM43" s="26">
        <f t="shared" si="40"/>
        <v>18585942</v>
      </c>
      <c r="DN43" s="26">
        <f t="shared" si="40"/>
        <v>0</v>
      </c>
      <c r="DO43" s="26">
        <f t="shared" si="40"/>
        <v>0</v>
      </c>
      <c r="DP43" s="26">
        <f t="shared" si="41"/>
        <v>0</v>
      </c>
      <c r="DQ43" s="26">
        <f t="shared" si="41"/>
        <v>20000000</v>
      </c>
      <c r="DR43" s="26">
        <f t="shared" si="41"/>
        <v>0</v>
      </c>
      <c r="DS43" s="26">
        <f t="shared" si="41"/>
        <v>0</v>
      </c>
      <c r="DT43" s="26"/>
      <c r="DU43" s="26">
        <f t="shared" si="42"/>
        <v>16873333</v>
      </c>
      <c r="DX43">
        <v>75000000</v>
      </c>
      <c r="DY43" s="47">
        <v>7809899</v>
      </c>
      <c r="DZ43" s="261"/>
    </row>
    <row r="44" spans="1:130" ht="45" hidden="1" customHeight="1" x14ac:dyDescent="0.3">
      <c r="A44" s="32"/>
      <c r="B44" s="184"/>
      <c r="C44" s="218" t="s">
        <v>146</v>
      </c>
      <c r="D44" s="221" t="s">
        <v>147</v>
      </c>
      <c r="E44" s="53">
        <v>410</v>
      </c>
      <c r="F44" s="219" t="s">
        <v>148</v>
      </c>
      <c r="G44" s="26">
        <f t="shared" si="12"/>
        <v>20000000</v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>
        <v>20000000</v>
      </c>
      <c r="Z44" s="26"/>
      <c r="AA44" s="26"/>
      <c r="AB44" s="26"/>
      <c r="AC44" s="26"/>
      <c r="AD44" s="27">
        <f t="shared" si="28"/>
        <v>0.74785650000000004</v>
      </c>
      <c r="AE44" s="26">
        <f t="shared" si="35"/>
        <v>14957130</v>
      </c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>
        <f>+'[1]ABRIL 2019'!$AA$718</f>
        <v>14957130</v>
      </c>
      <c r="AX44" s="26"/>
      <c r="AY44" s="26"/>
      <c r="AZ44" s="26"/>
      <c r="BA44" s="26"/>
      <c r="BB44" s="27">
        <f t="shared" si="14"/>
        <v>0.25214349999999996</v>
      </c>
      <c r="BC44" s="26">
        <f t="shared" si="43"/>
        <v>5042870</v>
      </c>
      <c r="BD44" s="26">
        <f t="shared" si="36"/>
        <v>0</v>
      </c>
      <c r="BE44" s="26">
        <f t="shared" si="36"/>
        <v>0</v>
      </c>
      <c r="BF44" s="26">
        <f t="shared" si="36"/>
        <v>0</v>
      </c>
      <c r="BG44" s="26">
        <f t="shared" si="36"/>
        <v>0</v>
      </c>
      <c r="BH44" s="26">
        <f t="shared" si="36"/>
        <v>0</v>
      </c>
      <c r="BI44" s="26">
        <f t="shared" si="36"/>
        <v>0</v>
      </c>
      <c r="BJ44" s="26">
        <f t="shared" si="36"/>
        <v>0</v>
      </c>
      <c r="BK44" s="26">
        <f t="shared" si="36"/>
        <v>0</v>
      </c>
      <c r="BL44" s="26">
        <f t="shared" si="36"/>
        <v>0</v>
      </c>
      <c r="BM44" s="26">
        <f t="shared" si="36"/>
        <v>0</v>
      </c>
      <c r="BN44" s="26">
        <f t="shared" si="36"/>
        <v>0</v>
      </c>
      <c r="BO44" s="26">
        <f t="shared" si="36"/>
        <v>0</v>
      </c>
      <c r="BP44" s="26">
        <f t="shared" si="36"/>
        <v>0</v>
      </c>
      <c r="BQ44" s="26">
        <f t="shared" si="36"/>
        <v>0</v>
      </c>
      <c r="BR44" s="26">
        <f t="shared" si="36"/>
        <v>0</v>
      </c>
      <c r="BS44" s="26">
        <f t="shared" si="36"/>
        <v>0</v>
      </c>
      <c r="BT44" s="26">
        <f t="shared" si="37"/>
        <v>0</v>
      </c>
      <c r="BU44" s="26">
        <f t="shared" si="37"/>
        <v>5042870</v>
      </c>
      <c r="BV44" s="26">
        <f t="shared" si="37"/>
        <v>0</v>
      </c>
      <c r="BW44" s="26">
        <f t="shared" si="37"/>
        <v>0</v>
      </c>
      <c r="BX44" s="26"/>
      <c r="BY44" s="26">
        <f t="shared" si="38"/>
        <v>0</v>
      </c>
      <c r="BZ44" s="27">
        <f t="shared" si="24"/>
        <v>0.74764664999999997</v>
      </c>
      <c r="CA44" s="26">
        <f t="shared" si="39"/>
        <v>14952933</v>
      </c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>
        <f>+'[1]ABRIL 2019'!$H$716</f>
        <v>14952933</v>
      </c>
      <c r="CT44" s="26"/>
      <c r="CU44" s="26"/>
      <c r="CV44" s="26"/>
      <c r="CW44" s="26"/>
      <c r="CX44" s="27">
        <f t="shared" si="7"/>
        <v>0.25235335000000003</v>
      </c>
      <c r="CY44" s="26">
        <f t="shared" si="44"/>
        <v>5047067</v>
      </c>
      <c r="CZ44" s="26">
        <f t="shared" si="40"/>
        <v>0</v>
      </c>
      <c r="DA44" s="26">
        <f t="shared" si="40"/>
        <v>0</v>
      </c>
      <c r="DB44" s="26">
        <f t="shared" si="40"/>
        <v>0</v>
      </c>
      <c r="DC44" s="26">
        <f t="shared" si="40"/>
        <v>0</v>
      </c>
      <c r="DD44" s="26">
        <f t="shared" si="40"/>
        <v>0</v>
      </c>
      <c r="DE44" s="26">
        <f t="shared" si="40"/>
        <v>0</v>
      </c>
      <c r="DF44" s="26">
        <f t="shared" si="40"/>
        <v>0</v>
      </c>
      <c r="DG44" s="26">
        <f t="shared" si="40"/>
        <v>0</v>
      </c>
      <c r="DH44" s="26">
        <f t="shared" si="40"/>
        <v>0</v>
      </c>
      <c r="DI44" s="26">
        <f t="shared" si="40"/>
        <v>0</v>
      </c>
      <c r="DJ44" s="26">
        <f t="shared" si="40"/>
        <v>0</v>
      </c>
      <c r="DK44" s="26">
        <f t="shared" si="40"/>
        <v>0</v>
      </c>
      <c r="DL44" s="26">
        <f t="shared" si="40"/>
        <v>0</v>
      </c>
      <c r="DM44" s="26">
        <f t="shared" si="40"/>
        <v>0</v>
      </c>
      <c r="DN44" s="26">
        <f t="shared" si="40"/>
        <v>0</v>
      </c>
      <c r="DO44" s="26">
        <f t="shared" si="40"/>
        <v>0</v>
      </c>
      <c r="DP44" s="26">
        <f t="shared" si="41"/>
        <v>0</v>
      </c>
      <c r="DQ44" s="26">
        <f t="shared" si="41"/>
        <v>5047067</v>
      </c>
      <c r="DR44" s="26">
        <f t="shared" si="41"/>
        <v>0</v>
      </c>
      <c r="DS44" s="26">
        <f t="shared" si="41"/>
        <v>0</v>
      </c>
      <c r="DT44" s="26"/>
      <c r="DU44" s="26">
        <f t="shared" si="42"/>
        <v>0</v>
      </c>
      <c r="DX44">
        <v>20000000</v>
      </c>
      <c r="DY44" s="47">
        <v>14952933</v>
      </c>
      <c r="DZ44" s="261"/>
    </row>
    <row r="45" spans="1:130" ht="45" hidden="1" customHeight="1" x14ac:dyDescent="0.3">
      <c r="A45" s="32"/>
      <c r="B45" s="184"/>
      <c r="C45" s="218" t="s">
        <v>149</v>
      </c>
      <c r="D45" s="221" t="s">
        <v>150</v>
      </c>
      <c r="E45" s="53">
        <v>410</v>
      </c>
      <c r="F45" s="219" t="s">
        <v>151</v>
      </c>
      <c r="G45" s="26">
        <f t="shared" si="12"/>
        <v>150000000</v>
      </c>
      <c r="H45" s="26"/>
      <c r="I45" s="26"/>
      <c r="J45" s="26"/>
      <c r="K45" s="26"/>
      <c r="L45" s="26"/>
      <c r="M45" s="26"/>
      <c r="N45" s="26">
        <v>60000000</v>
      </c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>
        <f>70000000+20000000</f>
        <v>90000000</v>
      </c>
      <c r="AD45" s="27">
        <f t="shared" si="28"/>
        <v>0.22316584</v>
      </c>
      <c r="AE45" s="26">
        <f t="shared" si="35"/>
        <v>33474876</v>
      </c>
      <c r="AF45" s="26"/>
      <c r="AG45" s="26"/>
      <c r="AH45" s="26"/>
      <c r="AI45" s="26"/>
      <c r="AJ45" s="26"/>
      <c r="AK45" s="26"/>
      <c r="AL45" s="26">
        <f>+'[2]MAYO 2019'!$P$879</f>
        <v>7630902</v>
      </c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>
        <f>+'[2]MAYO 2019'!$AF$879</f>
        <v>25843974</v>
      </c>
      <c r="BB45" s="27">
        <f t="shared" si="14"/>
        <v>0.77683415999999994</v>
      </c>
      <c r="BC45" s="26">
        <f t="shared" si="43"/>
        <v>116525124</v>
      </c>
      <c r="BD45" s="26">
        <f t="shared" si="36"/>
        <v>0</v>
      </c>
      <c r="BE45" s="26">
        <f t="shared" si="36"/>
        <v>0</v>
      </c>
      <c r="BF45" s="26">
        <f t="shared" si="36"/>
        <v>0</v>
      </c>
      <c r="BG45" s="26">
        <f t="shared" si="36"/>
        <v>0</v>
      </c>
      <c r="BH45" s="26">
        <f t="shared" si="36"/>
        <v>0</v>
      </c>
      <c r="BI45" s="26">
        <f t="shared" si="36"/>
        <v>0</v>
      </c>
      <c r="BJ45" s="26">
        <f t="shared" si="36"/>
        <v>52369098</v>
      </c>
      <c r="BK45" s="26">
        <f t="shared" si="36"/>
        <v>0</v>
      </c>
      <c r="BL45" s="26">
        <f t="shared" si="36"/>
        <v>0</v>
      </c>
      <c r="BM45" s="26">
        <f t="shared" si="36"/>
        <v>0</v>
      </c>
      <c r="BN45" s="26">
        <f t="shared" si="36"/>
        <v>0</v>
      </c>
      <c r="BO45" s="26">
        <f t="shared" si="36"/>
        <v>0</v>
      </c>
      <c r="BP45" s="26">
        <f t="shared" si="36"/>
        <v>0</v>
      </c>
      <c r="BQ45" s="26">
        <f t="shared" si="36"/>
        <v>0</v>
      </c>
      <c r="BR45" s="26">
        <f t="shared" si="36"/>
        <v>0</v>
      </c>
      <c r="BS45" s="26">
        <f t="shared" si="36"/>
        <v>0</v>
      </c>
      <c r="BT45" s="26">
        <f t="shared" si="37"/>
        <v>0</v>
      </c>
      <c r="BU45" s="26">
        <f t="shared" si="37"/>
        <v>0</v>
      </c>
      <c r="BV45" s="26">
        <f t="shared" si="37"/>
        <v>0</v>
      </c>
      <c r="BW45" s="26">
        <f t="shared" si="37"/>
        <v>0</v>
      </c>
      <c r="BX45" s="26"/>
      <c r="BY45" s="26">
        <f t="shared" si="38"/>
        <v>64156026</v>
      </c>
      <c r="BZ45" s="27">
        <f t="shared" si="24"/>
        <v>0.15365472666666666</v>
      </c>
      <c r="CA45" s="26">
        <f t="shared" si="39"/>
        <v>23048209</v>
      </c>
      <c r="CB45" s="26"/>
      <c r="CC45" s="26"/>
      <c r="CD45" s="26"/>
      <c r="CE45" s="26"/>
      <c r="CF45" s="26"/>
      <c r="CG45" s="26"/>
      <c r="CH45" s="26">
        <f>+'[2]MAYO 2019'!$H$884+'[2]MAYO 2019'!$H$885+'[2]MAYO 2019'!$H$886+'[2]MAYO 2019'!$H$891</f>
        <v>7630902</v>
      </c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>
        <f>+'[2]MAYO 2019'!$H$880+'[2]MAYO 2019'!$H$887+'[2]MAYO 2019'!$H$888</f>
        <v>15417307</v>
      </c>
      <c r="CX45" s="27">
        <f t="shared" si="7"/>
        <v>0.84634527333333331</v>
      </c>
      <c r="CY45" s="26">
        <f t="shared" si="44"/>
        <v>126951791</v>
      </c>
      <c r="CZ45" s="26">
        <f t="shared" si="40"/>
        <v>0</v>
      </c>
      <c r="DA45" s="26">
        <f t="shared" si="40"/>
        <v>0</v>
      </c>
      <c r="DB45" s="26">
        <f t="shared" si="40"/>
        <v>0</v>
      </c>
      <c r="DC45" s="26">
        <f t="shared" si="40"/>
        <v>0</v>
      </c>
      <c r="DD45" s="26">
        <f t="shared" si="40"/>
        <v>0</v>
      </c>
      <c r="DE45" s="26">
        <f t="shared" si="40"/>
        <v>0</v>
      </c>
      <c r="DF45" s="26">
        <f t="shared" si="40"/>
        <v>52369098</v>
      </c>
      <c r="DG45" s="26">
        <f t="shared" si="40"/>
        <v>0</v>
      </c>
      <c r="DH45" s="26">
        <f t="shared" si="40"/>
        <v>0</v>
      </c>
      <c r="DI45" s="26">
        <f t="shared" si="40"/>
        <v>0</v>
      </c>
      <c r="DJ45" s="26">
        <f t="shared" si="40"/>
        <v>0</v>
      </c>
      <c r="DK45" s="26">
        <f t="shared" si="40"/>
        <v>0</v>
      </c>
      <c r="DL45" s="26">
        <f t="shared" si="40"/>
        <v>0</v>
      </c>
      <c r="DM45" s="26">
        <f t="shared" si="40"/>
        <v>0</v>
      </c>
      <c r="DN45" s="26">
        <f t="shared" si="40"/>
        <v>0</v>
      </c>
      <c r="DO45" s="26">
        <f t="shared" si="40"/>
        <v>0</v>
      </c>
      <c r="DP45" s="26">
        <f t="shared" si="41"/>
        <v>0</v>
      </c>
      <c r="DQ45" s="26">
        <f t="shared" si="41"/>
        <v>0</v>
      </c>
      <c r="DR45" s="26">
        <f t="shared" si="41"/>
        <v>0</v>
      </c>
      <c r="DS45" s="26">
        <f t="shared" si="41"/>
        <v>0</v>
      </c>
      <c r="DT45" s="26"/>
      <c r="DU45" s="26">
        <f t="shared" si="42"/>
        <v>74582693</v>
      </c>
      <c r="DX45">
        <v>150000000</v>
      </c>
      <c r="DY45" s="47">
        <v>23048209</v>
      </c>
      <c r="DZ45" s="261"/>
    </row>
    <row r="46" spans="1:130" ht="29.4" hidden="1" customHeight="1" x14ac:dyDescent="0.3">
      <c r="A46" s="32"/>
      <c r="B46" s="184"/>
      <c r="C46" s="218" t="s">
        <v>152</v>
      </c>
      <c r="D46" s="221" t="s">
        <v>153</v>
      </c>
      <c r="E46" s="53">
        <v>410</v>
      </c>
      <c r="F46" s="219" t="s">
        <v>134</v>
      </c>
      <c r="G46" s="26">
        <f t="shared" si="12"/>
        <v>0</v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7" t="e">
        <f t="shared" si="28"/>
        <v>#DIV/0!</v>
      </c>
      <c r="AE46" s="26">
        <f t="shared" si="35"/>
        <v>0</v>
      </c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7" t="e">
        <f t="shared" si="14"/>
        <v>#DIV/0!</v>
      </c>
      <c r="BC46" s="26">
        <f t="shared" si="43"/>
        <v>0</v>
      </c>
      <c r="BD46" s="26">
        <f t="shared" si="36"/>
        <v>0</v>
      </c>
      <c r="BE46" s="26">
        <f t="shared" si="36"/>
        <v>0</v>
      </c>
      <c r="BF46" s="26">
        <f t="shared" si="36"/>
        <v>0</v>
      </c>
      <c r="BG46" s="26">
        <f t="shared" si="36"/>
        <v>0</v>
      </c>
      <c r="BH46" s="26">
        <f t="shared" si="36"/>
        <v>0</v>
      </c>
      <c r="BI46" s="26">
        <f t="shared" si="36"/>
        <v>0</v>
      </c>
      <c r="BJ46" s="26">
        <f t="shared" si="36"/>
        <v>0</v>
      </c>
      <c r="BK46" s="26">
        <f t="shared" si="36"/>
        <v>0</v>
      </c>
      <c r="BL46" s="26">
        <f t="shared" si="36"/>
        <v>0</v>
      </c>
      <c r="BM46" s="26">
        <f t="shared" si="36"/>
        <v>0</v>
      </c>
      <c r="BN46" s="26">
        <f t="shared" si="36"/>
        <v>0</v>
      </c>
      <c r="BO46" s="26">
        <f t="shared" si="36"/>
        <v>0</v>
      </c>
      <c r="BP46" s="26">
        <f t="shared" si="36"/>
        <v>0</v>
      </c>
      <c r="BQ46" s="26">
        <f t="shared" si="36"/>
        <v>0</v>
      </c>
      <c r="BR46" s="26">
        <f t="shared" si="36"/>
        <v>0</v>
      </c>
      <c r="BS46" s="26">
        <f t="shared" si="36"/>
        <v>0</v>
      </c>
      <c r="BT46" s="26">
        <f t="shared" si="37"/>
        <v>0</v>
      </c>
      <c r="BU46" s="26">
        <f t="shared" si="37"/>
        <v>0</v>
      </c>
      <c r="BV46" s="26">
        <f t="shared" si="37"/>
        <v>0</v>
      </c>
      <c r="BW46" s="26">
        <f t="shared" si="37"/>
        <v>0</v>
      </c>
      <c r="BX46" s="26"/>
      <c r="BY46" s="26">
        <f t="shared" si="38"/>
        <v>0</v>
      </c>
      <c r="BZ46" s="27" t="e">
        <f t="shared" si="24"/>
        <v>#DIV/0!</v>
      </c>
      <c r="CA46" s="26">
        <f t="shared" si="39"/>
        <v>0</v>
      </c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7" t="e">
        <f t="shared" si="7"/>
        <v>#DIV/0!</v>
      </c>
      <c r="CY46" s="26">
        <f t="shared" si="44"/>
        <v>0</v>
      </c>
      <c r="CZ46" s="26">
        <f t="shared" si="40"/>
        <v>0</v>
      </c>
      <c r="DA46" s="26">
        <f t="shared" si="40"/>
        <v>0</v>
      </c>
      <c r="DB46" s="26">
        <f t="shared" si="40"/>
        <v>0</v>
      </c>
      <c r="DC46" s="26">
        <f t="shared" si="40"/>
        <v>0</v>
      </c>
      <c r="DD46" s="26">
        <f t="shared" si="40"/>
        <v>0</v>
      </c>
      <c r="DE46" s="26">
        <f t="shared" si="40"/>
        <v>0</v>
      </c>
      <c r="DF46" s="26">
        <f t="shared" si="40"/>
        <v>0</v>
      </c>
      <c r="DG46" s="26">
        <f t="shared" si="40"/>
        <v>0</v>
      </c>
      <c r="DH46" s="26">
        <f t="shared" si="40"/>
        <v>0</v>
      </c>
      <c r="DI46" s="26">
        <f t="shared" si="40"/>
        <v>0</v>
      </c>
      <c r="DJ46" s="26">
        <f t="shared" si="40"/>
        <v>0</v>
      </c>
      <c r="DK46" s="26">
        <f t="shared" si="40"/>
        <v>0</v>
      </c>
      <c r="DL46" s="26">
        <f t="shared" si="40"/>
        <v>0</v>
      </c>
      <c r="DM46" s="26">
        <f t="shared" si="40"/>
        <v>0</v>
      </c>
      <c r="DN46" s="26">
        <f t="shared" si="40"/>
        <v>0</v>
      </c>
      <c r="DO46" s="26">
        <f t="shared" si="40"/>
        <v>0</v>
      </c>
      <c r="DP46" s="26">
        <f t="shared" si="41"/>
        <v>0</v>
      </c>
      <c r="DQ46" s="26">
        <f t="shared" si="41"/>
        <v>0</v>
      </c>
      <c r="DR46" s="26">
        <f t="shared" si="41"/>
        <v>0</v>
      </c>
      <c r="DS46" s="26">
        <f t="shared" si="41"/>
        <v>0</v>
      </c>
      <c r="DT46" s="26"/>
      <c r="DU46" s="26">
        <f t="shared" si="42"/>
        <v>0</v>
      </c>
      <c r="DX46">
        <v>0</v>
      </c>
      <c r="DY46" s="47">
        <v>0</v>
      </c>
      <c r="DZ46" s="261"/>
    </row>
    <row r="47" spans="1:130" ht="46.5" hidden="1" customHeight="1" x14ac:dyDescent="0.3">
      <c r="A47" s="32"/>
      <c r="B47" s="184"/>
      <c r="C47" s="218" t="s">
        <v>154</v>
      </c>
      <c r="D47" s="221" t="s">
        <v>155</v>
      </c>
      <c r="E47" s="53">
        <v>410</v>
      </c>
      <c r="F47" s="219" t="s">
        <v>134</v>
      </c>
      <c r="G47" s="26">
        <f t="shared" si="12"/>
        <v>412298830</v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>
        <f>20000000</f>
        <v>20000000</v>
      </c>
      <c r="S47" s="26"/>
      <c r="T47" s="26"/>
      <c r="U47" s="26"/>
      <c r="V47" s="26"/>
      <c r="W47" s="26">
        <v>90000000</v>
      </c>
      <c r="X47" s="26"/>
      <c r="Y47" s="26"/>
      <c r="Z47" s="26"/>
      <c r="AA47" s="26">
        <f>91899873+18823995+62217986+22078947+107278029</f>
        <v>302298830</v>
      </c>
      <c r="AB47" s="26"/>
      <c r="AC47" s="26"/>
      <c r="AD47" s="27">
        <f>+AE47/G47</f>
        <v>0.51898963671568021</v>
      </c>
      <c r="AE47" s="26">
        <f t="shared" si="35"/>
        <v>213978820</v>
      </c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>
        <f>+'[2]MAYO 2019'!$T$904</f>
        <v>10000000</v>
      </c>
      <c r="AQ47" s="26"/>
      <c r="AR47" s="26"/>
      <c r="AS47" s="26"/>
      <c r="AT47" s="26"/>
      <c r="AU47" s="26">
        <f>+'[5]ENERO 2019'!$Y$443</f>
        <v>90000000</v>
      </c>
      <c r="AV47" s="26"/>
      <c r="AW47" s="26"/>
      <c r="AX47" s="26"/>
      <c r="AY47" s="26">
        <f>+'[4]MARZO 2019'!$AC$616</f>
        <v>113978820</v>
      </c>
      <c r="AZ47" s="26"/>
      <c r="BA47" s="26"/>
      <c r="BB47" s="27">
        <f>1-AD47</f>
        <v>0.48101036328431979</v>
      </c>
      <c r="BC47" s="26">
        <f t="shared" si="43"/>
        <v>198320010</v>
      </c>
      <c r="BD47" s="26">
        <f t="shared" si="36"/>
        <v>0</v>
      </c>
      <c r="BE47" s="26">
        <f t="shared" si="36"/>
        <v>0</v>
      </c>
      <c r="BF47" s="26">
        <f t="shared" si="36"/>
        <v>0</v>
      </c>
      <c r="BG47" s="26">
        <f t="shared" si="36"/>
        <v>0</v>
      </c>
      <c r="BH47" s="26">
        <f t="shared" si="36"/>
        <v>0</v>
      </c>
      <c r="BI47" s="26">
        <f t="shared" si="36"/>
        <v>0</v>
      </c>
      <c r="BJ47" s="26">
        <f t="shared" si="36"/>
        <v>0</v>
      </c>
      <c r="BK47" s="26">
        <f t="shared" si="36"/>
        <v>0</v>
      </c>
      <c r="BL47" s="26">
        <f t="shared" si="36"/>
        <v>0</v>
      </c>
      <c r="BM47" s="26">
        <f t="shared" si="36"/>
        <v>0</v>
      </c>
      <c r="BN47" s="26">
        <f t="shared" si="36"/>
        <v>10000000</v>
      </c>
      <c r="BO47" s="26">
        <f t="shared" si="36"/>
        <v>0</v>
      </c>
      <c r="BP47" s="26">
        <f t="shared" si="36"/>
        <v>0</v>
      </c>
      <c r="BQ47" s="26">
        <f t="shared" si="36"/>
        <v>0</v>
      </c>
      <c r="BR47" s="26">
        <f t="shared" si="36"/>
        <v>0</v>
      </c>
      <c r="BS47" s="26">
        <f t="shared" si="36"/>
        <v>0</v>
      </c>
      <c r="BT47" s="26">
        <f t="shared" si="37"/>
        <v>0</v>
      </c>
      <c r="BU47" s="26">
        <f t="shared" si="37"/>
        <v>0</v>
      </c>
      <c r="BV47" s="26">
        <f t="shared" si="37"/>
        <v>0</v>
      </c>
      <c r="BW47" s="26">
        <f t="shared" si="37"/>
        <v>188320010</v>
      </c>
      <c r="BX47" s="26"/>
      <c r="BY47" s="26">
        <f t="shared" si="38"/>
        <v>0</v>
      </c>
      <c r="BZ47" s="27">
        <f>+CA47/G47</f>
        <v>0.36147516838696825</v>
      </c>
      <c r="CA47" s="26">
        <f>SUM(CB47:CW47)</f>
        <v>149035789</v>
      </c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>
        <f>+'[2]MAYO 2019'!$H$958</f>
        <v>9064196</v>
      </c>
      <c r="CM47" s="26"/>
      <c r="CN47" s="26"/>
      <c r="CO47" s="26"/>
      <c r="CP47" s="26"/>
      <c r="CQ47" s="26">
        <f>+'[2]MAYO 2019'!$H$905+'[2]MAYO 2019'!$H$910+'[2]MAYO 2019'!$Y$924</f>
        <v>59893863</v>
      </c>
      <c r="CR47" s="26"/>
      <c r="CS47" s="26"/>
      <c r="CT47" s="26"/>
      <c r="CU47" s="26">
        <f>+'[2]MAYO 2019'!$H$902-CL47-CQ47</f>
        <v>80077730</v>
      </c>
      <c r="CV47" s="26"/>
      <c r="CW47" s="26"/>
      <c r="CX47" s="27">
        <f>1-BZ47</f>
        <v>0.63852483161303175</v>
      </c>
      <c r="CY47" s="26">
        <f t="shared" si="44"/>
        <v>263263041</v>
      </c>
      <c r="CZ47" s="26">
        <f t="shared" si="40"/>
        <v>0</v>
      </c>
      <c r="DA47" s="26">
        <f t="shared" si="40"/>
        <v>0</v>
      </c>
      <c r="DB47" s="26">
        <f t="shared" si="40"/>
        <v>0</v>
      </c>
      <c r="DC47" s="26">
        <f t="shared" si="40"/>
        <v>0</v>
      </c>
      <c r="DD47" s="26">
        <f t="shared" si="40"/>
        <v>0</v>
      </c>
      <c r="DE47" s="26">
        <f t="shared" si="40"/>
        <v>0</v>
      </c>
      <c r="DF47" s="26">
        <f t="shared" si="40"/>
        <v>0</v>
      </c>
      <c r="DG47" s="26">
        <f t="shared" si="40"/>
        <v>0</v>
      </c>
      <c r="DH47" s="26">
        <f t="shared" si="40"/>
        <v>0</v>
      </c>
      <c r="DI47" s="26">
        <f t="shared" si="40"/>
        <v>0</v>
      </c>
      <c r="DJ47" s="26">
        <f t="shared" si="40"/>
        <v>10935804</v>
      </c>
      <c r="DK47" s="26">
        <f t="shared" si="40"/>
        <v>0</v>
      </c>
      <c r="DL47" s="26">
        <f t="shared" si="40"/>
        <v>0</v>
      </c>
      <c r="DM47" s="26">
        <f t="shared" si="40"/>
        <v>0</v>
      </c>
      <c r="DN47" s="26">
        <f t="shared" si="40"/>
        <v>0</v>
      </c>
      <c r="DO47" s="26">
        <f t="shared" si="40"/>
        <v>30106137</v>
      </c>
      <c r="DP47" s="26">
        <f t="shared" si="41"/>
        <v>0</v>
      </c>
      <c r="DQ47" s="26">
        <f t="shared" si="41"/>
        <v>0</v>
      </c>
      <c r="DR47" s="26">
        <f t="shared" si="41"/>
        <v>0</v>
      </c>
      <c r="DS47" s="26">
        <f t="shared" si="41"/>
        <v>222221100</v>
      </c>
      <c r="DT47" s="26"/>
      <c r="DU47" s="26">
        <f t="shared" si="42"/>
        <v>0</v>
      </c>
      <c r="DX47">
        <v>412298830</v>
      </c>
      <c r="DY47" s="47">
        <v>149035789</v>
      </c>
      <c r="DZ47" s="261"/>
    </row>
    <row r="48" spans="1:130" ht="31.2" hidden="1" customHeight="1" x14ac:dyDescent="0.3">
      <c r="A48" s="32"/>
      <c r="B48" s="184"/>
      <c r="C48" s="218" t="s">
        <v>156</v>
      </c>
      <c r="D48" s="221" t="s">
        <v>157</v>
      </c>
      <c r="E48" s="53">
        <v>410</v>
      </c>
      <c r="F48" s="219" t="s">
        <v>148</v>
      </c>
      <c r="G48" s="26">
        <f t="shared" si="12"/>
        <v>0</v>
      </c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7" t="e">
        <f t="shared" si="28"/>
        <v>#DIV/0!</v>
      </c>
      <c r="AE48" s="26">
        <f t="shared" si="35"/>
        <v>0</v>
      </c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7" t="e">
        <f t="shared" si="14"/>
        <v>#DIV/0!</v>
      </c>
      <c r="BC48" s="26">
        <f t="shared" si="43"/>
        <v>0</v>
      </c>
      <c r="BD48" s="26">
        <f t="shared" si="36"/>
        <v>0</v>
      </c>
      <c r="BE48" s="26">
        <f t="shared" si="36"/>
        <v>0</v>
      </c>
      <c r="BF48" s="26">
        <f t="shared" si="36"/>
        <v>0</v>
      </c>
      <c r="BG48" s="26">
        <f t="shared" si="36"/>
        <v>0</v>
      </c>
      <c r="BH48" s="26">
        <f t="shared" si="36"/>
        <v>0</v>
      </c>
      <c r="BI48" s="26">
        <f t="shared" si="36"/>
        <v>0</v>
      </c>
      <c r="BJ48" s="26">
        <f t="shared" si="36"/>
        <v>0</v>
      </c>
      <c r="BK48" s="26">
        <f t="shared" si="36"/>
        <v>0</v>
      </c>
      <c r="BL48" s="26">
        <f t="shared" si="36"/>
        <v>0</v>
      </c>
      <c r="BM48" s="26">
        <f t="shared" si="36"/>
        <v>0</v>
      </c>
      <c r="BN48" s="26">
        <f t="shared" si="36"/>
        <v>0</v>
      </c>
      <c r="BO48" s="26">
        <f t="shared" si="36"/>
        <v>0</v>
      </c>
      <c r="BP48" s="26">
        <f t="shared" si="36"/>
        <v>0</v>
      </c>
      <c r="BQ48" s="26">
        <f t="shared" si="36"/>
        <v>0</v>
      </c>
      <c r="BR48" s="26">
        <f t="shared" si="36"/>
        <v>0</v>
      </c>
      <c r="BS48" s="26">
        <f t="shared" si="36"/>
        <v>0</v>
      </c>
      <c r="BT48" s="26">
        <f t="shared" si="37"/>
        <v>0</v>
      </c>
      <c r="BU48" s="26">
        <f t="shared" si="37"/>
        <v>0</v>
      </c>
      <c r="BV48" s="26">
        <f t="shared" si="37"/>
        <v>0</v>
      </c>
      <c r="BW48" s="26">
        <f t="shared" si="37"/>
        <v>0</v>
      </c>
      <c r="BX48" s="26"/>
      <c r="BY48" s="26">
        <f t="shared" si="38"/>
        <v>0</v>
      </c>
      <c r="BZ48" s="27" t="e">
        <f t="shared" si="24"/>
        <v>#DIV/0!</v>
      </c>
      <c r="CA48" s="26">
        <f t="shared" si="39"/>
        <v>0</v>
      </c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7" t="e">
        <f t="shared" si="7"/>
        <v>#DIV/0!</v>
      </c>
      <c r="CY48" s="26">
        <f t="shared" si="44"/>
        <v>0</v>
      </c>
      <c r="CZ48" s="26">
        <f t="shared" si="40"/>
        <v>0</v>
      </c>
      <c r="DA48" s="26">
        <f t="shared" si="40"/>
        <v>0</v>
      </c>
      <c r="DB48" s="26">
        <f t="shared" si="40"/>
        <v>0</v>
      </c>
      <c r="DC48" s="26">
        <f t="shared" si="40"/>
        <v>0</v>
      </c>
      <c r="DD48" s="26">
        <f t="shared" si="40"/>
        <v>0</v>
      </c>
      <c r="DE48" s="26">
        <f t="shared" si="40"/>
        <v>0</v>
      </c>
      <c r="DF48" s="26">
        <f t="shared" si="40"/>
        <v>0</v>
      </c>
      <c r="DG48" s="26">
        <f t="shared" si="40"/>
        <v>0</v>
      </c>
      <c r="DH48" s="26">
        <f t="shared" si="40"/>
        <v>0</v>
      </c>
      <c r="DI48" s="26">
        <f t="shared" si="40"/>
        <v>0</v>
      </c>
      <c r="DJ48" s="26">
        <f t="shared" si="40"/>
        <v>0</v>
      </c>
      <c r="DK48" s="26">
        <f t="shared" si="40"/>
        <v>0</v>
      </c>
      <c r="DL48" s="26">
        <f t="shared" si="40"/>
        <v>0</v>
      </c>
      <c r="DM48" s="26">
        <f t="shared" si="40"/>
        <v>0</v>
      </c>
      <c r="DN48" s="26">
        <f t="shared" si="40"/>
        <v>0</v>
      </c>
      <c r="DO48" s="26">
        <f t="shared" si="40"/>
        <v>0</v>
      </c>
      <c r="DP48" s="26">
        <f t="shared" si="41"/>
        <v>0</v>
      </c>
      <c r="DQ48" s="26">
        <f t="shared" si="41"/>
        <v>0</v>
      </c>
      <c r="DR48" s="26">
        <f t="shared" si="41"/>
        <v>0</v>
      </c>
      <c r="DS48" s="26">
        <f t="shared" si="41"/>
        <v>0</v>
      </c>
      <c r="DT48" s="26"/>
      <c r="DU48" s="26">
        <f t="shared" si="42"/>
        <v>0</v>
      </c>
      <c r="DX48">
        <v>0</v>
      </c>
      <c r="DY48" s="47">
        <v>0</v>
      </c>
      <c r="DZ48" s="261"/>
    </row>
    <row r="49" spans="1:130" ht="64.5" hidden="1" customHeight="1" x14ac:dyDescent="0.3">
      <c r="A49" s="32"/>
      <c r="B49" s="184"/>
      <c r="C49" s="218" t="s">
        <v>158</v>
      </c>
      <c r="D49" s="221" t="s">
        <v>159</v>
      </c>
      <c r="E49" s="53">
        <v>410</v>
      </c>
      <c r="F49" s="219" t="s">
        <v>160</v>
      </c>
      <c r="G49" s="26">
        <f t="shared" si="12"/>
        <v>128000000</v>
      </c>
      <c r="H49" s="26"/>
      <c r="I49" s="26"/>
      <c r="J49" s="26"/>
      <c r="K49" s="26"/>
      <c r="L49" s="26"/>
      <c r="M49" s="26"/>
      <c r="N49" s="26">
        <f>40000000</f>
        <v>40000000</v>
      </c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>
        <f>88000000</f>
        <v>88000000</v>
      </c>
      <c r="AD49" s="27">
        <f>+AE49/G49</f>
        <v>0.26705942187499998</v>
      </c>
      <c r="AE49" s="26">
        <f t="shared" si="35"/>
        <v>34183606</v>
      </c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>
        <f>+'[2]MAYO 2019'!$AF$977</f>
        <v>34183606</v>
      </c>
      <c r="BB49" s="27">
        <f>1-AD49</f>
        <v>0.73294057812500002</v>
      </c>
      <c r="BC49" s="26">
        <f t="shared" si="43"/>
        <v>93816394</v>
      </c>
      <c r="BD49" s="26">
        <f t="shared" si="36"/>
        <v>0</v>
      </c>
      <c r="BE49" s="26">
        <f t="shared" si="36"/>
        <v>0</v>
      </c>
      <c r="BF49" s="26">
        <f t="shared" si="36"/>
        <v>0</v>
      </c>
      <c r="BG49" s="26">
        <f t="shared" si="36"/>
        <v>0</v>
      </c>
      <c r="BH49" s="26">
        <f t="shared" si="36"/>
        <v>0</v>
      </c>
      <c r="BI49" s="26">
        <f t="shared" si="36"/>
        <v>0</v>
      </c>
      <c r="BJ49" s="26">
        <f t="shared" si="36"/>
        <v>40000000</v>
      </c>
      <c r="BK49" s="26">
        <f t="shared" si="36"/>
        <v>0</v>
      </c>
      <c r="BL49" s="26">
        <f t="shared" si="36"/>
        <v>0</v>
      </c>
      <c r="BM49" s="26">
        <f t="shared" si="36"/>
        <v>0</v>
      </c>
      <c r="BN49" s="26">
        <f t="shared" si="36"/>
        <v>0</v>
      </c>
      <c r="BO49" s="26">
        <f t="shared" si="36"/>
        <v>0</v>
      </c>
      <c r="BP49" s="26">
        <f t="shared" si="36"/>
        <v>0</v>
      </c>
      <c r="BQ49" s="26">
        <f t="shared" si="36"/>
        <v>0</v>
      </c>
      <c r="BR49" s="26">
        <f t="shared" si="36"/>
        <v>0</v>
      </c>
      <c r="BS49" s="26">
        <f t="shared" si="36"/>
        <v>0</v>
      </c>
      <c r="BT49" s="26">
        <f t="shared" si="37"/>
        <v>0</v>
      </c>
      <c r="BU49" s="26">
        <f t="shared" si="37"/>
        <v>0</v>
      </c>
      <c r="BV49" s="26">
        <f t="shared" si="37"/>
        <v>0</v>
      </c>
      <c r="BW49" s="26">
        <f t="shared" si="37"/>
        <v>0</v>
      </c>
      <c r="BX49" s="26"/>
      <c r="BY49" s="26">
        <f t="shared" si="38"/>
        <v>53816394</v>
      </c>
      <c r="BZ49" s="27">
        <f>+CA49/G49</f>
        <v>0.16940317187500001</v>
      </c>
      <c r="CA49" s="26">
        <f>SUM(CB49:CW49)</f>
        <v>21683606</v>
      </c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>
        <f>+'[2]MAYO 2019'!$H$975</f>
        <v>21683606</v>
      </c>
      <c r="CX49" s="27">
        <f>1-BZ49</f>
        <v>0.83059682812500002</v>
      </c>
      <c r="CY49" s="26">
        <f t="shared" si="44"/>
        <v>106316394</v>
      </c>
      <c r="CZ49" s="26">
        <f t="shared" si="40"/>
        <v>0</v>
      </c>
      <c r="DA49" s="26">
        <f t="shared" si="40"/>
        <v>0</v>
      </c>
      <c r="DB49" s="26">
        <f t="shared" si="40"/>
        <v>0</v>
      </c>
      <c r="DC49" s="26">
        <f t="shared" si="40"/>
        <v>0</v>
      </c>
      <c r="DD49" s="26">
        <f t="shared" si="40"/>
        <v>0</v>
      </c>
      <c r="DE49" s="26">
        <f t="shared" si="40"/>
        <v>0</v>
      </c>
      <c r="DF49" s="26">
        <f t="shared" si="40"/>
        <v>40000000</v>
      </c>
      <c r="DG49" s="26">
        <f t="shared" si="40"/>
        <v>0</v>
      </c>
      <c r="DH49" s="26">
        <f t="shared" si="40"/>
        <v>0</v>
      </c>
      <c r="DI49" s="26">
        <f t="shared" si="40"/>
        <v>0</v>
      </c>
      <c r="DJ49" s="26">
        <f t="shared" si="40"/>
        <v>0</v>
      </c>
      <c r="DK49" s="26">
        <f t="shared" si="40"/>
        <v>0</v>
      </c>
      <c r="DL49" s="26">
        <f t="shared" si="40"/>
        <v>0</v>
      </c>
      <c r="DM49" s="26">
        <f t="shared" si="40"/>
        <v>0</v>
      </c>
      <c r="DN49" s="26">
        <f t="shared" si="40"/>
        <v>0</v>
      </c>
      <c r="DO49" s="26">
        <f t="shared" si="40"/>
        <v>0</v>
      </c>
      <c r="DP49" s="26">
        <f t="shared" si="41"/>
        <v>0</v>
      </c>
      <c r="DQ49" s="26">
        <f t="shared" si="41"/>
        <v>0</v>
      </c>
      <c r="DR49" s="26">
        <f t="shared" si="41"/>
        <v>0</v>
      </c>
      <c r="DS49" s="26">
        <f t="shared" si="41"/>
        <v>0</v>
      </c>
      <c r="DT49" s="26"/>
      <c r="DU49" s="26">
        <f t="shared" si="42"/>
        <v>66316394</v>
      </c>
      <c r="DX49">
        <v>128000000</v>
      </c>
      <c r="DY49" s="47">
        <v>21683606</v>
      </c>
      <c r="DZ49" s="261"/>
    </row>
    <row r="50" spans="1:130" ht="32.25" hidden="1" customHeight="1" x14ac:dyDescent="0.3">
      <c r="A50" s="32"/>
      <c r="B50" s="53"/>
      <c r="C50" s="218" t="s">
        <v>161</v>
      </c>
      <c r="D50" s="221" t="s">
        <v>162</v>
      </c>
      <c r="E50" s="53">
        <v>410</v>
      </c>
      <c r="F50" s="222" t="s">
        <v>134</v>
      </c>
      <c r="G50" s="26">
        <f t="shared" si="12"/>
        <v>0</v>
      </c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7" t="e">
        <f t="shared" ref="AD50:AD57" si="45">+AE50/G50</f>
        <v>#DIV/0!</v>
      </c>
      <c r="AE50" s="26">
        <f t="shared" si="35"/>
        <v>0</v>
      </c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7" t="e">
        <f t="shared" ref="BB50:BB57" si="46">1-AD50</f>
        <v>#DIV/0!</v>
      </c>
      <c r="BC50" s="26">
        <f t="shared" si="43"/>
        <v>0</v>
      </c>
      <c r="BD50" s="26">
        <f t="shared" si="36"/>
        <v>0</v>
      </c>
      <c r="BE50" s="26">
        <f t="shared" si="36"/>
        <v>0</v>
      </c>
      <c r="BF50" s="26">
        <f t="shared" si="36"/>
        <v>0</v>
      </c>
      <c r="BG50" s="26">
        <f t="shared" si="36"/>
        <v>0</v>
      </c>
      <c r="BH50" s="26">
        <f t="shared" si="36"/>
        <v>0</v>
      </c>
      <c r="BI50" s="26">
        <f t="shared" si="36"/>
        <v>0</v>
      </c>
      <c r="BJ50" s="26">
        <f t="shared" si="36"/>
        <v>0</v>
      </c>
      <c r="BK50" s="26">
        <f t="shared" si="36"/>
        <v>0</v>
      </c>
      <c r="BL50" s="26">
        <f t="shared" si="36"/>
        <v>0</v>
      </c>
      <c r="BM50" s="26">
        <f t="shared" si="36"/>
        <v>0</v>
      </c>
      <c r="BN50" s="26">
        <f t="shared" si="36"/>
        <v>0</v>
      </c>
      <c r="BO50" s="26">
        <f t="shared" si="36"/>
        <v>0</v>
      </c>
      <c r="BP50" s="26">
        <f t="shared" si="36"/>
        <v>0</v>
      </c>
      <c r="BQ50" s="26">
        <f t="shared" si="36"/>
        <v>0</v>
      </c>
      <c r="BR50" s="26">
        <f t="shared" si="36"/>
        <v>0</v>
      </c>
      <c r="BS50" s="26">
        <f t="shared" si="36"/>
        <v>0</v>
      </c>
      <c r="BT50" s="26">
        <f t="shared" si="37"/>
        <v>0</v>
      </c>
      <c r="BU50" s="26">
        <f t="shared" si="37"/>
        <v>0</v>
      </c>
      <c r="BV50" s="26">
        <f t="shared" si="37"/>
        <v>0</v>
      </c>
      <c r="BW50" s="26">
        <f t="shared" si="37"/>
        <v>0</v>
      </c>
      <c r="BX50" s="26"/>
      <c r="BY50" s="26">
        <f t="shared" si="38"/>
        <v>0</v>
      </c>
      <c r="BZ50" s="27" t="e">
        <f t="shared" ref="BZ50:BZ57" si="47">+CA50/G50</f>
        <v>#DIV/0!</v>
      </c>
      <c r="CA50" s="26">
        <f t="shared" ref="CA50:CA57" si="48">SUM(CB50:CW50)</f>
        <v>0</v>
      </c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7" t="e">
        <f t="shared" ref="CX50:CX57" si="49">1-BZ50</f>
        <v>#DIV/0!</v>
      </c>
      <c r="CY50" s="26">
        <f t="shared" si="44"/>
        <v>0</v>
      </c>
      <c r="CZ50" s="26">
        <f t="shared" si="40"/>
        <v>0</v>
      </c>
      <c r="DA50" s="26">
        <f t="shared" si="40"/>
        <v>0</v>
      </c>
      <c r="DB50" s="26">
        <f t="shared" si="40"/>
        <v>0</v>
      </c>
      <c r="DC50" s="26">
        <f t="shared" si="40"/>
        <v>0</v>
      </c>
      <c r="DD50" s="26">
        <f t="shared" si="40"/>
        <v>0</v>
      </c>
      <c r="DE50" s="26">
        <f t="shared" si="40"/>
        <v>0</v>
      </c>
      <c r="DF50" s="26">
        <f t="shared" si="40"/>
        <v>0</v>
      </c>
      <c r="DG50" s="26">
        <f t="shared" si="40"/>
        <v>0</v>
      </c>
      <c r="DH50" s="26">
        <f t="shared" si="40"/>
        <v>0</v>
      </c>
      <c r="DI50" s="26">
        <f t="shared" si="40"/>
        <v>0</v>
      </c>
      <c r="DJ50" s="26">
        <f t="shared" si="40"/>
        <v>0</v>
      </c>
      <c r="DK50" s="26">
        <f t="shared" si="40"/>
        <v>0</v>
      </c>
      <c r="DL50" s="26">
        <f t="shared" si="40"/>
        <v>0</v>
      </c>
      <c r="DM50" s="26">
        <f t="shared" si="40"/>
        <v>0</v>
      </c>
      <c r="DN50" s="26">
        <f t="shared" si="40"/>
        <v>0</v>
      </c>
      <c r="DO50" s="26">
        <f t="shared" si="40"/>
        <v>0</v>
      </c>
      <c r="DP50" s="26">
        <f t="shared" si="41"/>
        <v>0</v>
      </c>
      <c r="DQ50" s="26">
        <f t="shared" si="41"/>
        <v>0</v>
      </c>
      <c r="DR50" s="26">
        <f t="shared" si="41"/>
        <v>0</v>
      </c>
      <c r="DS50" s="26">
        <f t="shared" si="41"/>
        <v>0</v>
      </c>
      <c r="DT50" s="26"/>
      <c r="DU50" s="26">
        <f t="shared" si="42"/>
        <v>0</v>
      </c>
      <c r="DX50">
        <v>0</v>
      </c>
      <c r="DY50" s="47">
        <v>0</v>
      </c>
      <c r="DZ50" s="261"/>
    </row>
    <row r="51" spans="1:130" ht="35.25" hidden="1" customHeight="1" x14ac:dyDescent="0.3">
      <c r="A51" s="32"/>
      <c r="B51" s="53"/>
      <c r="C51" s="218" t="s">
        <v>163</v>
      </c>
      <c r="D51" s="221" t="s">
        <v>164</v>
      </c>
      <c r="E51" s="53">
        <v>410</v>
      </c>
      <c r="F51" s="222" t="s">
        <v>134</v>
      </c>
      <c r="G51" s="26">
        <f t="shared" si="12"/>
        <v>0</v>
      </c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7" t="e">
        <f t="shared" si="45"/>
        <v>#DIV/0!</v>
      </c>
      <c r="AE51" s="26">
        <f t="shared" si="35"/>
        <v>0</v>
      </c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7" t="e">
        <f t="shared" si="46"/>
        <v>#DIV/0!</v>
      </c>
      <c r="BC51" s="26">
        <f t="shared" si="43"/>
        <v>0</v>
      </c>
      <c r="BD51" s="26">
        <f t="shared" si="36"/>
        <v>0</v>
      </c>
      <c r="BE51" s="26">
        <f t="shared" si="36"/>
        <v>0</v>
      </c>
      <c r="BF51" s="26">
        <f t="shared" si="36"/>
        <v>0</v>
      </c>
      <c r="BG51" s="26">
        <f t="shared" si="36"/>
        <v>0</v>
      </c>
      <c r="BH51" s="26">
        <f t="shared" si="36"/>
        <v>0</v>
      </c>
      <c r="BI51" s="26">
        <f t="shared" si="36"/>
        <v>0</v>
      </c>
      <c r="BJ51" s="26">
        <f t="shared" si="36"/>
        <v>0</v>
      </c>
      <c r="BK51" s="26">
        <f t="shared" si="36"/>
        <v>0</v>
      </c>
      <c r="BL51" s="26">
        <f t="shared" si="36"/>
        <v>0</v>
      </c>
      <c r="BM51" s="26">
        <f t="shared" si="36"/>
        <v>0</v>
      </c>
      <c r="BN51" s="26">
        <f t="shared" si="36"/>
        <v>0</v>
      </c>
      <c r="BO51" s="26">
        <f t="shared" si="36"/>
        <v>0</v>
      </c>
      <c r="BP51" s="26">
        <f t="shared" si="36"/>
        <v>0</v>
      </c>
      <c r="BQ51" s="26">
        <f t="shared" si="36"/>
        <v>0</v>
      </c>
      <c r="BR51" s="26">
        <f t="shared" si="36"/>
        <v>0</v>
      </c>
      <c r="BS51" s="26">
        <f t="shared" si="36"/>
        <v>0</v>
      </c>
      <c r="BT51" s="26">
        <f t="shared" si="37"/>
        <v>0</v>
      </c>
      <c r="BU51" s="26">
        <f t="shared" si="37"/>
        <v>0</v>
      </c>
      <c r="BV51" s="26">
        <f t="shared" si="37"/>
        <v>0</v>
      </c>
      <c r="BW51" s="26">
        <f t="shared" si="37"/>
        <v>0</v>
      </c>
      <c r="BX51" s="26"/>
      <c r="BY51" s="26">
        <f t="shared" si="38"/>
        <v>0</v>
      </c>
      <c r="BZ51" s="27" t="e">
        <f t="shared" si="47"/>
        <v>#DIV/0!</v>
      </c>
      <c r="CA51" s="26">
        <f t="shared" si="48"/>
        <v>0</v>
      </c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7" t="e">
        <f t="shared" si="49"/>
        <v>#DIV/0!</v>
      </c>
      <c r="CY51" s="26">
        <f t="shared" si="44"/>
        <v>0</v>
      </c>
      <c r="CZ51" s="26">
        <f t="shared" si="40"/>
        <v>0</v>
      </c>
      <c r="DA51" s="26">
        <f t="shared" si="40"/>
        <v>0</v>
      </c>
      <c r="DB51" s="26">
        <f t="shared" si="40"/>
        <v>0</v>
      </c>
      <c r="DC51" s="26">
        <f t="shared" si="40"/>
        <v>0</v>
      </c>
      <c r="DD51" s="26">
        <f t="shared" si="40"/>
        <v>0</v>
      </c>
      <c r="DE51" s="26">
        <f t="shared" si="40"/>
        <v>0</v>
      </c>
      <c r="DF51" s="26">
        <f t="shared" si="40"/>
        <v>0</v>
      </c>
      <c r="DG51" s="26">
        <f t="shared" si="40"/>
        <v>0</v>
      </c>
      <c r="DH51" s="26">
        <f t="shared" si="40"/>
        <v>0</v>
      </c>
      <c r="DI51" s="26">
        <f t="shared" si="40"/>
        <v>0</v>
      </c>
      <c r="DJ51" s="26">
        <f t="shared" si="40"/>
        <v>0</v>
      </c>
      <c r="DK51" s="26">
        <f t="shared" si="40"/>
        <v>0</v>
      </c>
      <c r="DL51" s="26">
        <f t="shared" si="40"/>
        <v>0</v>
      </c>
      <c r="DM51" s="26">
        <f t="shared" si="40"/>
        <v>0</v>
      </c>
      <c r="DN51" s="26">
        <f t="shared" si="40"/>
        <v>0</v>
      </c>
      <c r="DO51" s="26">
        <f t="shared" si="40"/>
        <v>0</v>
      </c>
      <c r="DP51" s="26">
        <f t="shared" si="41"/>
        <v>0</v>
      </c>
      <c r="DQ51" s="26">
        <f t="shared" si="41"/>
        <v>0</v>
      </c>
      <c r="DR51" s="26">
        <f t="shared" si="41"/>
        <v>0</v>
      </c>
      <c r="DS51" s="26">
        <f t="shared" si="41"/>
        <v>0</v>
      </c>
      <c r="DT51" s="26"/>
      <c r="DU51" s="26">
        <f t="shared" si="42"/>
        <v>0</v>
      </c>
      <c r="DX51">
        <v>0</v>
      </c>
      <c r="DY51" s="47">
        <v>0</v>
      </c>
      <c r="DZ51" s="261"/>
    </row>
    <row r="52" spans="1:130" ht="27.6" hidden="1" customHeight="1" x14ac:dyDescent="0.3">
      <c r="A52" s="32"/>
      <c r="B52" s="53"/>
      <c r="C52" s="218" t="s">
        <v>165</v>
      </c>
      <c r="D52" s="221" t="s">
        <v>166</v>
      </c>
      <c r="E52" s="53">
        <v>410</v>
      </c>
      <c r="F52" s="222" t="s">
        <v>134</v>
      </c>
      <c r="G52" s="26">
        <f t="shared" si="12"/>
        <v>0</v>
      </c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7" t="e">
        <f t="shared" si="45"/>
        <v>#DIV/0!</v>
      </c>
      <c r="AE52" s="26">
        <f t="shared" si="35"/>
        <v>0</v>
      </c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7" t="e">
        <f t="shared" si="46"/>
        <v>#DIV/0!</v>
      </c>
      <c r="BC52" s="26">
        <f t="shared" si="43"/>
        <v>0</v>
      </c>
      <c r="BD52" s="26">
        <f t="shared" si="36"/>
        <v>0</v>
      </c>
      <c r="BE52" s="26">
        <f t="shared" si="36"/>
        <v>0</v>
      </c>
      <c r="BF52" s="26">
        <f t="shared" si="36"/>
        <v>0</v>
      </c>
      <c r="BG52" s="26">
        <f t="shared" si="36"/>
        <v>0</v>
      </c>
      <c r="BH52" s="26">
        <f t="shared" si="36"/>
        <v>0</v>
      </c>
      <c r="BI52" s="26">
        <f t="shared" si="36"/>
        <v>0</v>
      </c>
      <c r="BJ52" s="26">
        <f t="shared" si="36"/>
        <v>0</v>
      </c>
      <c r="BK52" s="26">
        <f t="shared" si="36"/>
        <v>0</v>
      </c>
      <c r="BL52" s="26">
        <f t="shared" si="36"/>
        <v>0</v>
      </c>
      <c r="BM52" s="26">
        <f t="shared" si="36"/>
        <v>0</v>
      </c>
      <c r="BN52" s="26">
        <f t="shared" si="36"/>
        <v>0</v>
      </c>
      <c r="BO52" s="26">
        <f t="shared" si="36"/>
        <v>0</v>
      </c>
      <c r="BP52" s="26">
        <f t="shared" si="36"/>
        <v>0</v>
      </c>
      <c r="BQ52" s="26">
        <f t="shared" si="36"/>
        <v>0</v>
      </c>
      <c r="BR52" s="26">
        <f t="shared" si="36"/>
        <v>0</v>
      </c>
      <c r="BS52" s="26">
        <f t="shared" si="36"/>
        <v>0</v>
      </c>
      <c r="BT52" s="26">
        <f t="shared" si="37"/>
        <v>0</v>
      </c>
      <c r="BU52" s="26">
        <f t="shared" si="37"/>
        <v>0</v>
      </c>
      <c r="BV52" s="26">
        <f t="shared" si="37"/>
        <v>0</v>
      </c>
      <c r="BW52" s="26">
        <f t="shared" si="37"/>
        <v>0</v>
      </c>
      <c r="BX52" s="26"/>
      <c r="BY52" s="26">
        <f t="shared" si="38"/>
        <v>0</v>
      </c>
      <c r="BZ52" s="27" t="e">
        <f t="shared" si="47"/>
        <v>#DIV/0!</v>
      </c>
      <c r="CA52" s="26">
        <f t="shared" si="48"/>
        <v>0</v>
      </c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7" t="e">
        <f t="shared" si="49"/>
        <v>#DIV/0!</v>
      </c>
      <c r="CY52" s="26">
        <f t="shared" si="44"/>
        <v>0</v>
      </c>
      <c r="CZ52" s="26">
        <f t="shared" si="40"/>
        <v>0</v>
      </c>
      <c r="DA52" s="26">
        <f t="shared" si="40"/>
        <v>0</v>
      </c>
      <c r="DB52" s="26">
        <f t="shared" si="40"/>
        <v>0</v>
      </c>
      <c r="DC52" s="26">
        <f t="shared" si="40"/>
        <v>0</v>
      </c>
      <c r="DD52" s="26">
        <f t="shared" si="40"/>
        <v>0</v>
      </c>
      <c r="DE52" s="26">
        <f t="shared" si="40"/>
        <v>0</v>
      </c>
      <c r="DF52" s="26">
        <f t="shared" si="40"/>
        <v>0</v>
      </c>
      <c r="DG52" s="26">
        <f t="shared" si="40"/>
        <v>0</v>
      </c>
      <c r="DH52" s="26">
        <f t="shared" si="40"/>
        <v>0</v>
      </c>
      <c r="DI52" s="26">
        <f t="shared" si="40"/>
        <v>0</v>
      </c>
      <c r="DJ52" s="26">
        <f t="shared" si="40"/>
        <v>0</v>
      </c>
      <c r="DK52" s="26">
        <f t="shared" si="40"/>
        <v>0</v>
      </c>
      <c r="DL52" s="26">
        <f t="shared" si="40"/>
        <v>0</v>
      </c>
      <c r="DM52" s="26">
        <f t="shared" si="40"/>
        <v>0</v>
      </c>
      <c r="DN52" s="26">
        <f t="shared" si="40"/>
        <v>0</v>
      </c>
      <c r="DO52" s="26">
        <f t="shared" si="40"/>
        <v>0</v>
      </c>
      <c r="DP52" s="26">
        <f t="shared" si="41"/>
        <v>0</v>
      </c>
      <c r="DQ52" s="26">
        <f t="shared" si="41"/>
        <v>0</v>
      </c>
      <c r="DR52" s="26">
        <f t="shared" si="41"/>
        <v>0</v>
      </c>
      <c r="DS52" s="26">
        <f t="shared" si="41"/>
        <v>0</v>
      </c>
      <c r="DT52" s="26"/>
      <c r="DU52" s="26">
        <f t="shared" si="42"/>
        <v>0</v>
      </c>
      <c r="DX52">
        <v>0</v>
      </c>
      <c r="DY52" s="47">
        <v>0</v>
      </c>
      <c r="DZ52" s="261"/>
    </row>
    <row r="53" spans="1:130" ht="27.6" hidden="1" customHeight="1" x14ac:dyDescent="0.3">
      <c r="A53" s="32"/>
      <c r="B53" s="53"/>
      <c r="C53" s="218" t="s">
        <v>167</v>
      </c>
      <c r="D53" s="221" t="s">
        <v>168</v>
      </c>
      <c r="E53" s="53">
        <v>410</v>
      </c>
      <c r="F53" s="222" t="s">
        <v>134</v>
      </c>
      <c r="G53" s="26">
        <f t="shared" si="12"/>
        <v>10000000</v>
      </c>
      <c r="H53" s="26"/>
      <c r="I53" s="26"/>
      <c r="J53" s="26"/>
      <c r="K53" s="26"/>
      <c r="L53" s="26"/>
      <c r="M53" s="26"/>
      <c r="N53" s="26">
        <v>10000000</v>
      </c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7">
        <f t="shared" si="45"/>
        <v>0.33</v>
      </c>
      <c r="AE53" s="26">
        <f t="shared" si="35"/>
        <v>3300000</v>
      </c>
      <c r="AF53" s="26"/>
      <c r="AG53" s="26"/>
      <c r="AH53" s="26"/>
      <c r="AI53" s="26"/>
      <c r="AJ53" s="26"/>
      <c r="AK53" s="26"/>
      <c r="AL53" s="26">
        <f>+'[2]MAYO 2019'!$P$1017</f>
        <v>3300000</v>
      </c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7">
        <f t="shared" si="46"/>
        <v>0.66999999999999993</v>
      </c>
      <c r="BC53" s="26">
        <f t="shared" si="43"/>
        <v>6700000</v>
      </c>
      <c r="BD53" s="26">
        <f t="shared" si="36"/>
        <v>0</v>
      </c>
      <c r="BE53" s="26">
        <f t="shared" si="36"/>
        <v>0</v>
      </c>
      <c r="BF53" s="26">
        <f t="shared" si="36"/>
        <v>0</v>
      </c>
      <c r="BG53" s="26">
        <f t="shared" si="36"/>
        <v>0</v>
      </c>
      <c r="BH53" s="26">
        <f t="shared" si="36"/>
        <v>0</v>
      </c>
      <c r="BI53" s="26">
        <f t="shared" si="36"/>
        <v>0</v>
      </c>
      <c r="BJ53" s="26">
        <f t="shared" si="36"/>
        <v>6700000</v>
      </c>
      <c r="BK53" s="26">
        <f t="shared" si="36"/>
        <v>0</v>
      </c>
      <c r="BL53" s="26">
        <f t="shared" si="36"/>
        <v>0</v>
      </c>
      <c r="BM53" s="26">
        <f t="shared" si="36"/>
        <v>0</v>
      </c>
      <c r="BN53" s="26">
        <f t="shared" si="36"/>
        <v>0</v>
      </c>
      <c r="BO53" s="26">
        <f t="shared" si="36"/>
        <v>0</v>
      </c>
      <c r="BP53" s="26">
        <f t="shared" si="36"/>
        <v>0</v>
      </c>
      <c r="BQ53" s="26">
        <f t="shared" si="36"/>
        <v>0</v>
      </c>
      <c r="BR53" s="26">
        <f t="shared" si="36"/>
        <v>0</v>
      </c>
      <c r="BS53" s="26">
        <f t="shared" si="36"/>
        <v>0</v>
      </c>
      <c r="BT53" s="26">
        <f t="shared" si="37"/>
        <v>0</v>
      </c>
      <c r="BU53" s="26">
        <f t="shared" si="37"/>
        <v>0</v>
      </c>
      <c r="BV53" s="26">
        <f t="shared" si="37"/>
        <v>0</v>
      </c>
      <c r="BW53" s="26">
        <f t="shared" si="37"/>
        <v>0</v>
      </c>
      <c r="BX53" s="26"/>
      <c r="BY53" s="26">
        <f t="shared" si="38"/>
        <v>0</v>
      </c>
      <c r="BZ53" s="27">
        <f t="shared" si="47"/>
        <v>0</v>
      </c>
      <c r="CA53" s="26">
        <f t="shared" si="48"/>
        <v>0</v>
      </c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7">
        <f t="shared" si="49"/>
        <v>1</v>
      </c>
      <c r="CY53" s="26">
        <f t="shared" si="44"/>
        <v>10000000</v>
      </c>
      <c r="CZ53" s="26">
        <f t="shared" si="40"/>
        <v>0</v>
      </c>
      <c r="DA53" s="26">
        <f t="shared" si="40"/>
        <v>0</v>
      </c>
      <c r="DB53" s="26">
        <f t="shared" si="40"/>
        <v>0</v>
      </c>
      <c r="DC53" s="26">
        <f t="shared" si="40"/>
        <v>0</v>
      </c>
      <c r="DD53" s="26">
        <f t="shared" si="40"/>
        <v>0</v>
      </c>
      <c r="DE53" s="26">
        <f t="shared" si="40"/>
        <v>0</v>
      </c>
      <c r="DF53" s="26">
        <f t="shared" si="40"/>
        <v>10000000</v>
      </c>
      <c r="DG53" s="26">
        <f t="shared" si="40"/>
        <v>0</v>
      </c>
      <c r="DH53" s="26">
        <f t="shared" si="40"/>
        <v>0</v>
      </c>
      <c r="DI53" s="26">
        <f t="shared" si="40"/>
        <v>0</v>
      </c>
      <c r="DJ53" s="26">
        <f t="shared" si="40"/>
        <v>0</v>
      </c>
      <c r="DK53" s="26">
        <f t="shared" si="40"/>
        <v>0</v>
      </c>
      <c r="DL53" s="26">
        <f t="shared" si="40"/>
        <v>0</v>
      </c>
      <c r="DM53" s="26">
        <f t="shared" si="40"/>
        <v>0</v>
      </c>
      <c r="DN53" s="26">
        <f t="shared" si="40"/>
        <v>0</v>
      </c>
      <c r="DO53" s="26">
        <f t="shared" si="40"/>
        <v>0</v>
      </c>
      <c r="DP53" s="26">
        <f t="shared" si="41"/>
        <v>0</v>
      </c>
      <c r="DQ53" s="26">
        <f t="shared" si="41"/>
        <v>0</v>
      </c>
      <c r="DR53" s="26">
        <f t="shared" si="41"/>
        <v>0</v>
      </c>
      <c r="DS53" s="26">
        <f t="shared" si="41"/>
        <v>0</v>
      </c>
      <c r="DT53" s="26"/>
      <c r="DU53" s="26">
        <f t="shared" si="42"/>
        <v>0</v>
      </c>
      <c r="DX53">
        <v>10000000</v>
      </c>
      <c r="DY53" s="47">
        <v>0</v>
      </c>
      <c r="DZ53" s="261"/>
    </row>
    <row r="54" spans="1:130" ht="31.5" hidden="1" customHeight="1" x14ac:dyDescent="0.3">
      <c r="A54" s="32"/>
      <c r="B54" s="53"/>
      <c r="C54" s="218" t="s">
        <v>169</v>
      </c>
      <c r="D54" s="221" t="s">
        <v>170</v>
      </c>
      <c r="E54" s="53">
        <v>410</v>
      </c>
      <c r="F54" s="222" t="s">
        <v>134</v>
      </c>
      <c r="G54" s="26">
        <f t="shared" si="12"/>
        <v>15000000</v>
      </c>
      <c r="H54" s="26"/>
      <c r="I54" s="26"/>
      <c r="J54" s="26"/>
      <c r="K54" s="26"/>
      <c r="L54" s="26"/>
      <c r="M54" s="26"/>
      <c r="N54" s="26">
        <v>15000000</v>
      </c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7">
        <f t="shared" si="45"/>
        <v>0</v>
      </c>
      <c r="AE54" s="26">
        <f t="shared" si="35"/>
        <v>0</v>
      </c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7">
        <f t="shared" si="46"/>
        <v>1</v>
      </c>
      <c r="BC54" s="26">
        <f t="shared" si="43"/>
        <v>15000000</v>
      </c>
      <c r="BD54" s="26">
        <f t="shared" si="36"/>
        <v>0</v>
      </c>
      <c r="BE54" s="26">
        <f t="shared" si="36"/>
        <v>0</v>
      </c>
      <c r="BF54" s="26">
        <f t="shared" si="36"/>
        <v>0</v>
      </c>
      <c r="BG54" s="26">
        <f t="shared" si="36"/>
        <v>0</v>
      </c>
      <c r="BH54" s="26">
        <f t="shared" si="36"/>
        <v>0</v>
      </c>
      <c r="BI54" s="26">
        <f t="shared" si="36"/>
        <v>0</v>
      </c>
      <c r="BJ54" s="26">
        <f t="shared" si="36"/>
        <v>15000000</v>
      </c>
      <c r="BK54" s="26">
        <f t="shared" si="36"/>
        <v>0</v>
      </c>
      <c r="BL54" s="26">
        <f t="shared" si="36"/>
        <v>0</v>
      </c>
      <c r="BM54" s="26">
        <f t="shared" si="36"/>
        <v>0</v>
      </c>
      <c r="BN54" s="26">
        <f t="shared" si="36"/>
        <v>0</v>
      </c>
      <c r="BO54" s="26">
        <f t="shared" si="36"/>
        <v>0</v>
      </c>
      <c r="BP54" s="26">
        <f t="shared" si="36"/>
        <v>0</v>
      </c>
      <c r="BQ54" s="26">
        <f t="shared" si="36"/>
        <v>0</v>
      </c>
      <c r="BR54" s="26">
        <f t="shared" si="36"/>
        <v>0</v>
      </c>
      <c r="BS54" s="26">
        <f t="shared" ref="BS54:BW69" si="50">W54-AU54</f>
        <v>0</v>
      </c>
      <c r="BT54" s="26">
        <f t="shared" si="37"/>
        <v>0</v>
      </c>
      <c r="BU54" s="26">
        <f t="shared" si="37"/>
        <v>0</v>
      </c>
      <c r="BV54" s="26">
        <f t="shared" si="37"/>
        <v>0</v>
      </c>
      <c r="BW54" s="26">
        <f t="shared" si="37"/>
        <v>0</v>
      </c>
      <c r="BX54" s="26"/>
      <c r="BY54" s="26">
        <f t="shared" si="38"/>
        <v>0</v>
      </c>
      <c r="BZ54" s="27">
        <f t="shared" si="47"/>
        <v>0</v>
      </c>
      <c r="CA54" s="26">
        <f t="shared" si="48"/>
        <v>0</v>
      </c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7">
        <f t="shared" si="49"/>
        <v>1</v>
      </c>
      <c r="CY54" s="26">
        <f t="shared" si="44"/>
        <v>15000000</v>
      </c>
      <c r="CZ54" s="26">
        <f t="shared" si="40"/>
        <v>0</v>
      </c>
      <c r="DA54" s="26">
        <f t="shared" si="40"/>
        <v>0</v>
      </c>
      <c r="DB54" s="26">
        <f t="shared" si="40"/>
        <v>0</v>
      </c>
      <c r="DC54" s="26">
        <f t="shared" si="40"/>
        <v>0</v>
      </c>
      <c r="DD54" s="26">
        <f t="shared" si="40"/>
        <v>0</v>
      </c>
      <c r="DE54" s="26">
        <f t="shared" si="40"/>
        <v>0</v>
      </c>
      <c r="DF54" s="26">
        <f t="shared" si="40"/>
        <v>15000000</v>
      </c>
      <c r="DG54" s="26">
        <f t="shared" si="40"/>
        <v>0</v>
      </c>
      <c r="DH54" s="26">
        <f t="shared" si="40"/>
        <v>0</v>
      </c>
      <c r="DI54" s="26">
        <f t="shared" si="40"/>
        <v>0</v>
      </c>
      <c r="DJ54" s="26">
        <f t="shared" si="40"/>
        <v>0</v>
      </c>
      <c r="DK54" s="26">
        <f t="shared" si="40"/>
        <v>0</v>
      </c>
      <c r="DL54" s="26">
        <f t="shared" si="40"/>
        <v>0</v>
      </c>
      <c r="DM54" s="26">
        <f t="shared" si="40"/>
        <v>0</v>
      </c>
      <c r="DN54" s="26">
        <f t="shared" si="40"/>
        <v>0</v>
      </c>
      <c r="DO54" s="26">
        <f t="shared" ref="DO54:DS69" si="51">W54-CQ54</f>
        <v>0</v>
      </c>
      <c r="DP54" s="26">
        <f t="shared" si="41"/>
        <v>0</v>
      </c>
      <c r="DQ54" s="26">
        <f t="shared" si="41"/>
        <v>0</v>
      </c>
      <c r="DR54" s="26">
        <f t="shared" si="41"/>
        <v>0</v>
      </c>
      <c r="DS54" s="26">
        <f t="shared" si="41"/>
        <v>0</v>
      </c>
      <c r="DT54" s="26"/>
      <c r="DU54" s="26">
        <f t="shared" si="42"/>
        <v>0</v>
      </c>
      <c r="DX54">
        <v>15000000</v>
      </c>
      <c r="DY54" s="47">
        <v>0</v>
      </c>
      <c r="DZ54" s="261"/>
    </row>
    <row r="55" spans="1:130" ht="30.75" hidden="1" customHeight="1" x14ac:dyDescent="0.3">
      <c r="A55" s="32"/>
      <c r="B55" s="53"/>
      <c r="C55" s="218" t="s">
        <v>171</v>
      </c>
      <c r="D55" s="221" t="s">
        <v>172</v>
      </c>
      <c r="E55" s="53">
        <v>410</v>
      </c>
      <c r="F55" s="222" t="s">
        <v>134</v>
      </c>
      <c r="G55" s="26">
        <f t="shared" si="12"/>
        <v>16000000</v>
      </c>
      <c r="H55" s="26"/>
      <c r="I55" s="26"/>
      <c r="J55" s="26"/>
      <c r="K55" s="26"/>
      <c r="L55" s="26"/>
      <c r="M55" s="26"/>
      <c r="N55" s="26">
        <v>16000000</v>
      </c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7">
        <f t="shared" si="45"/>
        <v>0</v>
      </c>
      <c r="AE55" s="26">
        <f t="shared" si="35"/>
        <v>0</v>
      </c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7">
        <f t="shared" si="46"/>
        <v>1</v>
      </c>
      <c r="BC55" s="26">
        <f t="shared" si="43"/>
        <v>16000000</v>
      </c>
      <c r="BD55" s="26">
        <f t="shared" ref="BD55:BS71" si="52">H55-AF55</f>
        <v>0</v>
      </c>
      <c r="BE55" s="26">
        <f t="shared" si="52"/>
        <v>0</v>
      </c>
      <c r="BF55" s="26">
        <f t="shared" si="52"/>
        <v>0</v>
      </c>
      <c r="BG55" s="26">
        <f t="shared" si="52"/>
        <v>0</v>
      </c>
      <c r="BH55" s="26">
        <f t="shared" si="52"/>
        <v>0</v>
      </c>
      <c r="BI55" s="26">
        <f t="shared" si="52"/>
        <v>0</v>
      </c>
      <c r="BJ55" s="26">
        <f t="shared" si="52"/>
        <v>16000000</v>
      </c>
      <c r="BK55" s="26">
        <f t="shared" si="52"/>
        <v>0</v>
      </c>
      <c r="BL55" s="26">
        <f t="shared" si="52"/>
        <v>0</v>
      </c>
      <c r="BM55" s="26">
        <f t="shared" si="52"/>
        <v>0</v>
      </c>
      <c r="BN55" s="26">
        <f t="shared" si="52"/>
        <v>0</v>
      </c>
      <c r="BO55" s="26">
        <f t="shared" si="52"/>
        <v>0</v>
      </c>
      <c r="BP55" s="26">
        <f t="shared" si="52"/>
        <v>0</v>
      </c>
      <c r="BQ55" s="26">
        <f t="shared" si="52"/>
        <v>0</v>
      </c>
      <c r="BR55" s="26">
        <f t="shared" si="52"/>
        <v>0</v>
      </c>
      <c r="BS55" s="26">
        <f t="shared" si="50"/>
        <v>0</v>
      </c>
      <c r="BT55" s="26">
        <f t="shared" si="50"/>
        <v>0</v>
      </c>
      <c r="BU55" s="26">
        <f t="shared" si="50"/>
        <v>0</v>
      </c>
      <c r="BV55" s="26">
        <f t="shared" si="50"/>
        <v>0</v>
      </c>
      <c r="BW55" s="26">
        <f t="shared" si="50"/>
        <v>0</v>
      </c>
      <c r="BX55" s="26"/>
      <c r="BY55" s="26">
        <f t="shared" si="38"/>
        <v>0</v>
      </c>
      <c r="BZ55" s="27">
        <f t="shared" si="47"/>
        <v>0</v>
      </c>
      <c r="CA55" s="26">
        <f t="shared" si="48"/>
        <v>0</v>
      </c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7">
        <f t="shared" si="49"/>
        <v>1</v>
      </c>
      <c r="CY55" s="26">
        <f t="shared" si="44"/>
        <v>16000000</v>
      </c>
      <c r="CZ55" s="26">
        <f t="shared" ref="CZ55:DO71" si="53">H55-CB55</f>
        <v>0</v>
      </c>
      <c r="DA55" s="26">
        <f t="shared" si="53"/>
        <v>0</v>
      </c>
      <c r="DB55" s="26">
        <f t="shared" si="53"/>
        <v>0</v>
      </c>
      <c r="DC55" s="26">
        <f t="shared" si="53"/>
        <v>0</v>
      </c>
      <c r="DD55" s="26">
        <f t="shared" si="53"/>
        <v>0</v>
      </c>
      <c r="DE55" s="26">
        <f t="shared" si="53"/>
        <v>0</v>
      </c>
      <c r="DF55" s="26">
        <f t="shared" si="53"/>
        <v>16000000</v>
      </c>
      <c r="DG55" s="26">
        <f t="shared" si="53"/>
        <v>0</v>
      </c>
      <c r="DH55" s="26">
        <f t="shared" si="53"/>
        <v>0</v>
      </c>
      <c r="DI55" s="26">
        <f t="shared" si="53"/>
        <v>0</v>
      </c>
      <c r="DJ55" s="26">
        <f t="shared" si="53"/>
        <v>0</v>
      </c>
      <c r="DK55" s="26">
        <f t="shared" si="53"/>
        <v>0</v>
      </c>
      <c r="DL55" s="26">
        <f t="shared" si="53"/>
        <v>0</v>
      </c>
      <c r="DM55" s="26">
        <f t="shared" si="53"/>
        <v>0</v>
      </c>
      <c r="DN55" s="26">
        <f t="shared" si="53"/>
        <v>0</v>
      </c>
      <c r="DO55" s="26">
        <f t="shared" si="51"/>
        <v>0</v>
      </c>
      <c r="DP55" s="26">
        <f t="shared" si="51"/>
        <v>0</v>
      </c>
      <c r="DQ55" s="26">
        <f t="shared" si="51"/>
        <v>0</v>
      </c>
      <c r="DR55" s="26">
        <f t="shared" si="51"/>
        <v>0</v>
      </c>
      <c r="DS55" s="26">
        <f t="shared" si="51"/>
        <v>0</v>
      </c>
      <c r="DT55" s="26"/>
      <c r="DU55" s="26">
        <f t="shared" si="42"/>
        <v>0</v>
      </c>
      <c r="DX55">
        <v>16000000</v>
      </c>
      <c r="DY55" s="47">
        <v>0</v>
      </c>
      <c r="DZ55" s="261"/>
    </row>
    <row r="56" spans="1:130" ht="36" hidden="1" customHeight="1" x14ac:dyDescent="0.3">
      <c r="A56" s="32"/>
      <c r="B56" s="53"/>
      <c r="C56" s="218" t="s">
        <v>173</v>
      </c>
      <c r="D56" s="221" t="s">
        <v>174</v>
      </c>
      <c r="E56" s="53">
        <v>410</v>
      </c>
      <c r="F56" s="222" t="s">
        <v>134</v>
      </c>
      <c r="G56" s="26">
        <f t="shared" si="12"/>
        <v>20000000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>
        <v>20000000</v>
      </c>
      <c r="Z56" s="26"/>
      <c r="AA56" s="26"/>
      <c r="AB56" s="26"/>
      <c r="AC56" s="26"/>
      <c r="AD56" s="27">
        <f t="shared" si="45"/>
        <v>0</v>
      </c>
      <c r="AE56" s="26">
        <f t="shared" si="35"/>
        <v>0</v>
      </c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7">
        <f t="shared" si="46"/>
        <v>1</v>
      </c>
      <c r="BC56" s="26">
        <f t="shared" si="43"/>
        <v>20000000</v>
      </c>
      <c r="BD56" s="26">
        <f t="shared" si="52"/>
        <v>0</v>
      </c>
      <c r="BE56" s="26">
        <f t="shared" si="52"/>
        <v>0</v>
      </c>
      <c r="BF56" s="26">
        <f t="shared" si="52"/>
        <v>0</v>
      </c>
      <c r="BG56" s="26">
        <f t="shared" si="52"/>
        <v>0</v>
      </c>
      <c r="BH56" s="26">
        <f t="shared" si="52"/>
        <v>0</v>
      </c>
      <c r="BI56" s="26">
        <f t="shared" si="52"/>
        <v>0</v>
      </c>
      <c r="BJ56" s="26">
        <f t="shared" si="52"/>
        <v>0</v>
      </c>
      <c r="BK56" s="26">
        <f t="shared" si="52"/>
        <v>0</v>
      </c>
      <c r="BL56" s="26">
        <f t="shared" si="52"/>
        <v>0</v>
      </c>
      <c r="BM56" s="26">
        <f t="shared" si="52"/>
        <v>0</v>
      </c>
      <c r="BN56" s="26">
        <f t="shared" si="52"/>
        <v>0</v>
      </c>
      <c r="BO56" s="26">
        <f t="shared" si="52"/>
        <v>0</v>
      </c>
      <c r="BP56" s="26">
        <f t="shared" si="52"/>
        <v>0</v>
      </c>
      <c r="BQ56" s="26">
        <f t="shared" si="52"/>
        <v>0</v>
      </c>
      <c r="BR56" s="26">
        <f t="shared" si="52"/>
        <v>0</v>
      </c>
      <c r="BS56" s="26">
        <f t="shared" si="50"/>
        <v>0</v>
      </c>
      <c r="BT56" s="26">
        <f t="shared" si="50"/>
        <v>0</v>
      </c>
      <c r="BU56" s="26">
        <f t="shared" si="50"/>
        <v>20000000</v>
      </c>
      <c r="BV56" s="26">
        <f t="shared" si="50"/>
        <v>0</v>
      </c>
      <c r="BW56" s="26">
        <f t="shared" si="50"/>
        <v>0</v>
      </c>
      <c r="BX56" s="26"/>
      <c r="BY56" s="26">
        <f t="shared" si="38"/>
        <v>0</v>
      </c>
      <c r="BZ56" s="27">
        <f t="shared" si="47"/>
        <v>0</v>
      </c>
      <c r="CA56" s="26">
        <f t="shared" si="48"/>
        <v>0</v>
      </c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7">
        <f t="shared" si="49"/>
        <v>1</v>
      </c>
      <c r="CY56" s="26">
        <f t="shared" si="44"/>
        <v>20000000</v>
      </c>
      <c r="CZ56" s="26">
        <f t="shared" si="53"/>
        <v>0</v>
      </c>
      <c r="DA56" s="26">
        <f t="shared" si="53"/>
        <v>0</v>
      </c>
      <c r="DB56" s="26">
        <f t="shared" si="53"/>
        <v>0</v>
      </c>
      <c r="DC56" s="26">
        <f t="shared" si="53"/>
        <v>0</v>
      </c>
      <c r="DD56" s="26">
        <f t="shared" si="53"/>
        <v>0</v>
      </c>
      <c r="DE56" s="26">
        <f t="shared" si="53"/>
        <v>0</v>
      </c>
      <c r="DF56" s="26">
        <f t="shared" si="53"/>
        <v>0</v>
      </c>
      <c r="DG56" s="26">
        <f t="shared" si="53"/>
        <v>0</v>
      </c>
      <c r="DH56" s="26">
        <f t="shared" si="53"/>
        <v>0</v>
      </c>
      <c r="DI56" s="26">
        <f t="shared" si="53"/>
        <v>0</v>
      </c>
      <c r="DJ56" s="26">
        <f t="shared" si="53"/>
        <v>0</v>
      </c>
      <c r="DK56" s="26">
        <f t="shared" si="53"/>
        <v>0</v>
      </c>
      <c r="DL56" s="26">
        <f t="shared" si="53"/>
        <v>0</v>
      </c>
      <c r="DM56" s="26">
        <f t="shared" si="53"/>
        <v>0</v>
      </c>
      <c r="DN56" s="26">
        <f t="shared" si="53"/>
        <v>0</v>
      </c>
      <c r="DO56" s="26">
        <f t="shared" si="51"/>
        <v>0</v>
      </c>
      <c r="DP56" s="26">
        <f t="shared" si="51"/>
        <v>0</v>
      </c>
      <c r="DQ56" s="26">
        <f t="shared" si="51"/>
        <v>20000000</v>
      </c>
      <c r="DR56" s="26">
        <f t="shared" si="51"/>
        <v>0</v>
      </c>
      <c r="DS56" s="26">
        <f t="shared" si="51"/>
        <v>0</v>
      </c>
      <c r="DT56" s="26"/>
      <c r="DU56" s="26">
        <f t="shared" si="42"/>
        <v>0</v>
      </c>
      <c r="DX56">
        <v>20000000</v>
      </c>
      <c r="DY56" s="47">
        <v>0</v>
      </c>
      <c r="DZ56" s="261"/>
    </row>
    <row r="57" spans="1:130" ht="33.75" hidden="1" customHeight="1" x14ac:dyDescent="0.3">
      <c r="A57" s="32"/>
      <c r="B57" s="53"/>
      <c r="C57" s="218" t="s">
        <v>175</v>
      </c>
      <c r="D57" s="221" t="s">
        <v>176</v>
      </c>
      <c r="E57" s="53">
        <v>410</v>
      </c>
      <c r="F57" s="222" t="s">
        <v>134</v>
      </c>
      <c r="G57" s="26">
        <f t="shared" si="12"/>
        <v>0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7" t="e">
        <f t="shared" si="45"/>
        <v>#DIV/0!</v>
      </c>
      <c r="AE57" s="26">
        <f t="shared" si="35"/>
        <v>0</v>
      </c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7" t="e">
        <f t="shared" si="46"/>
        <v>#DIV/0!</v>
      </c>
      <c r="BC57" s="26">
        <f t="shared" si="43"/>
        <v>0</v>
      </c>
      <c r="BD57" s="26">
        <f t="shared" si="52"/>
        <v>0</v>
      </c>
      <c r="BE57" s="26">
        <f t="shared" si="52"/>
        <v>0</v>
      </c>
      <c r="BF57" s="26">
        <f t="shared" si="52"/>
        <v>0</v>
      </c>
      <c r="BG57" s="26">
        <f t="shared" si="52"/>
        <v>0</v>
      </c>
      <c r="BH57" s="26">
        <f t="shared" si="52"/>
        <v>0</v>
      </c>
      <c r="BI57" s="26">
        <f t="shared" si="52"/>
        <v>0</v>
      </c>
      <c r="BJ57" s="26">
        <f t="shared" si="52"/>
        <v>0</v>
      </c>
      <c r="BK57" s="26">
        <f t="shared" si="52"/>
        <v>0</v>
      </c>
      <c r="BL57" s="26">
        <f t="shared" si="52"/>
        <v>0</v>
      </c>
      <c r="BM57" s="26">
        <f t="shared" si="52"/>
        <v>0</v>
      </c>
      <c r="BN57" s="26">
        <f t="shared" si="52"/>
        <v>0</v>
      </c>
      <c r="BO57" s="26">
        <f t="shared" si="52"/>
        <v>0</v>
      </c>
      <c r="BP57" s="26">
        <f t="shared" si="52"/>
        <v>0</v>
      </c>
      <c r="BQ57" s="26">
        <f t="shared" si="52"/>
        <v>0</v>
      </c>
      <c r="BR57" s="26">
        <f t="shared" si="52"/>
        <v>0</v>
      </c>
      <c r="BS57" s="26">
        <f t="shared" si="50"/>
        <v>0</v>
      </c>
      <c r="BT57" s="26">
        <f t="shared" si="50"/>
        <v>0</v>
      </c>
      <c r="BU57" s="26">
        <f t="shared" si="50"/>
        <v>0</v>
      </c>
      <c r="BV57" s="26">
        <f t="shared" si="50"/>
        <v>0</v>
      </c>
      <c r="BW57" s="26">
        <f t="shared" si="50"/>
        <v>0</v>
      </c>
      <c r="BX57" s="26"/>
      <c r="BY57" s="26">
        <f t="shared" si="38"/>
        <v>0</v>
      </c>
      <c r="BZ57" s="27" t="e">
        <f t="shared" si="47"/>
        <v>#DIV/0!</v>
      </c>
      <c r="CA57" s="26">
        <f t="shared" si="48"/>
        <v>0</v>
      </c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7" t="e">
        <f t="shared" si="49"/>
        <v>#DIV/0!</v>
      </c>
      <c r="CY57" s="26">
        <f t="shared" si="44"/>
        <v>0</v>
      </c>
      <c r="CZ57" s="26">
        <f t="shared" si="53"/>
        <v>0</v>
      </c>
      <c r="DA57" s="26">
        <f t="shared" si="53"/>
        <v>0</v>
      </c>
      <c r="DB57" s="26">
        <f t="shared" si="53"/>
        <v>0</v>
      </c>
      <c r="DC57" s="26">
        <f t="shared" si="53"/>
        <v>0</v>
      </c>
      <c r="DD57" s="26">
        <f t="shared" si="53"/>
        <v>0</v>
      </c>
      <c r="DE57" s="26">
        <f t="shared" si="53"/>
        <v>0</v>
      </c>
      <c r="DF57" s="26">
        <f t="shared" si="53"/>
        <v>0</v>
      </c>
      <c r="DG57" s="26">
        <f t="shared" si="53"/>
        <v>0</v>
      </c>
      <c r="DH57" s="26">
        <f t="shared" si="53"/>
        <v>0</v>
      </c>
      <c r="DI57" s="26">
        <f t="shared" si="53"/>
        <v>0</v>
      </c>
      <c r="DJ57" s="26">
        <f t="shared" si="53"/>
        <v>0</v>
      </c>
      <c r="DK57" s="26">
        <f t="shared" si="53"/>
        <v>0</v>
      </c>
      <c r="DL57" s="26">
        <f t="shared" si="53"/>
        <v>0</v>
      </c>
      <c r="DM57" s="26">
        <f t="shared" si="53"/>
        <v>0</v>
      </c>
      <c r="DN57" s="26">
        <f t="shared" si="53"/>
        <v>0</v>
      </c>
      <c r="DO57" s="26">
        <f t="shared" si="51"/>
        <v>0</v>
      </c>
      <c r="DP57" s="26">
        <f t="shared" si="51"/>
        <v>0</v>
      </c>
      <c r="DQ57" s="26">
        <f t="shared" si="51"/>
        <v>0</v>
      </c>
      <c r="DR57" s="26">
        <f t="shared" si="51"/>
        <v>0</v>
      </c>
      <c r="DS57" s="26">
        <f t="shared" si="51"/>
        <v>0</v>
      </c>
      <c r="DT57" s="26"/>
      <c r="DU57" s="26">
        <f t="shared" si="42"/>
        <v>0</v>
      </c>
      <c r="DX57">
        <v>0</v>
      </c>
      <c r="DY57" s="47">
        <v>0</v>
      </c>
      <c r="DZ57" s="261"/>
    </row>
    <row r="58" spans="1:130" ht="30.75" hidden="1" customHeight="1" x14ac:dyDescent="0.3">
      <c r="A58" s="162" t="s">
        <v>130</v>
      </c>
      <c r="B58" s="175" t="s">
        <v>177</v>
      </c>
      <c r="C58" s="220" t="s">
        <v>178</v>
      </c>
      <c r="D58" s="221" t="s">
        <v>179</v>
      </c>
      <c r="E58" s="221">
        <v>410</v>
      </c>
      <c r="F58" s="222" t="s">
        <v>134</v>
      </c>
      <c r="G58" s="26">
        <f t="shared" si="12"/>
        <v>95000000</v>
      </c>
      <c r="H58" s="26"/>
      <c r="I58" s="26"/>
      <c r="J58" s="26"/>
      <c r="K58" s="26"/>
      <c r="L58" s="26"/>
      <c r="M58" s="26"/>
      <c r="N58" s="26">
        <f>45000000+25000000</f>
        <v>70000000</v>
      </c>
      <c r="O58" s="26"/>
      <c r="P58" s="26"/>
      <c r="Q58" s="26">
        <v>10000000</v>
      </c>
      <c r="R58" s="26"/>
      <c r="S58" s="26">
        <v>5000000</v>
      </c>
      <c r="T58" s="26">
        <v>10000000</v>
      </c>
      <c r="U58" s="26"/>
      <c r="V58" s="26"/>
      <c r="W58" s="26"/>
      <c r="X58" s="26"/>
      <c r="Y58" s="26"/>
      <c r="Z58" s="26"/>
      <c r="AA58" s="26"/>
      <c r="AB58" s="26"/>
      <c r="AC58" s="26"/>
      <c r="AD58" s="54">
        <f t="shared" si="28"/>
        <v>8.2463157894736849E-3</v>
      </c>
      <c r="AE58" s="26">
        <f t="shared" si="35"/>
        <v>783400</v>
      </c>
      <c r="AF58" s="26"/>
      <c r="AG58" s="26"/>
      <c r="AH58" s="26"/>
      <c r="AI58" s="26"/>
      <c r="AJ58" s="26"/>
      <c r="AK58" s="26"/>
      <c r="AL58" s="26">
        <f>+'[1]ABRIL 2019'!$P$867</f>
        <v>783400</v>
      </c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7">
        <f t="shared" si="14"/>
        <v>0.99175368421052634</v>
      </c>
      <c r="BC58" s="26">
        <f t="shared" si="43"/>
        <v>94216600</v>
      </c>
      <c r="BD58" s="26">
        <f t="shared" si="52"/>
        <v>0</v>
      </c>
      <c r="BE58" s="26">
        <f t="shared" si="52"/>
        <v>0</v>
      </c>
      <c r="BF58" s="26">
        <f t="shared" si="52"/>
        <v>0</v>
      </c>
      <c r="BG58" s="26">
        <f t="shared" si="52"/>
        <v>0</v>
      </c>
      <c r="BH58" s="26">
        <f t="shared" si="52"/>
        <v>0</v>
      </c>
      <c r="BI58" s="26">
        <f t="shared" si="52"/>
        <v>0</v>
      </c>
      <c r="BJ58" s="26">
        <f t="shared" si="52"/>
        <v>69216600</v>
      </c>
      <c r="BK58" s="26">
        <f t="shared" si="52"/>
        <v>0</v>
      </c>
      <c r="BL58" s="26">
        <f t="shared" si="52"/>
        <v>0</v>
      </c>
      <c r="BM58" s="26">
        <f t="shared" si="52"/>
        <v>10000000</v>
      </c>
      <c r="BN58" s="26">
        <f t="shared" si="52"/>
        <v>0</v>
      </c>
      <c r="BO58" s="26">
        <f t="shared" si="52"/>
        <v>5000000</v>
      </c>
      <c r="BP58" s="26">
        <f t="shared" si="52"/>
        <v>10000000</v>
      </c>
      <c r="BQ58" s="26">
        <f t="shared" si="52"/>
        <v>0</v>
      </c>
      <c r="BR58" s="26">
        <f t="shared" si="52"/>
        <v>0</v>
      </c>
      <c r="BS58" s="26">
        <f t="shared" si="50"/>
        <v>0</v>
      </c>
      <c r="BT58" s="26">
        <f t="shared" si="50"/>
        <v>0</v>
      </c>
      <c r="BU58" s="26">
        <f t="shared" si="50"/>
        <v>0</v>
      </c>
      <c r="BV58" s="26">
        <f t="shared" si="50"/>
        <v>0</v>
      </c>
      <c r="BW58" s="26">
        <f t="shared" si="50"/>
        <v>0</v>
      </c>
      <c r="BX58" s="26"/>
      <c r="BY58" s="26">
        <f t="shared" si="38"/>
        <v>0</v>
      </c>
      <c r="BZ58" s="27">
        <f t="shared" si="24"/>
        <v>8.2463157894736849E-3</v>
      </c>
      <c r="CA58" s="26">
        <f t="shared" si="39"/>
        <v>783400</v>
      </c>
      <c r="CB58" s="26"/>
      <c r="CC58" s="26"/>
      <c r="CD58" s="26"/>
      <c r="CE58" s="26"/>
      <c r="CF58" s="26"/>
      <c r="CG58" s="26"/>
      <c r="CH58" s="26">
        <f>+'[1]ABRIL 2019'!$H$865</f>
        <v>783400</v>
      </c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7">
        <f t="shared" si="7"/>
        <v>0.99175368421052634</v>
      </c>
      <c r="CY58" s="26">
        <f t="shared" si="44"/>
        <v>94216600</v>
      </c>
      <c r="CZ58" s="26">
        <f t="shared" si="53"/>
        <v>0</v>
      </c>
      <c r="DA58" s="26">
        <f t="shared" si="53"/>
        <v>0</v>
      </c>
      <c r="DB58" s="26">
        <f t="shared" si="53"/>
        <v>0</v>
      </c>
      <c r="DC58" s="26">
        <f t="shared" si="53"/>
        <v>0</v>
      </c>
      <c r="DD58" s="26">
        <f t="shared" si="53"/>
        <v>0</v>
      </c>
      <c r="DE58" s="26">
        <f t="shared" si="53"/>
        <v>0</v>
      </c>
      <c r="DF58" s="26">
        <f t="shared" si="53"/>
        <v>69216600</v>
      </c>
      <c r="DG58" s="26">
        <f t="shared" si="53"/>
        <v>0</v>
      </c>
      <c r="DH58" s="26">
        <f t="shared" si="53"/>
        <v>0</v>
      </c>
      <c r="DI58" s="26">
        <f t="shared" si="53"/>
        <v>10000000</v>
      </c>
      <c r="DJ58" s="26">
        <f t="shared" si="53"/>
        <v>0</v>
      </c>
      <c r="DK58" s="26">
        <f t="shared" si="53"/>
        <v>5000000</v>
      </c>
      <c r="DL58" s="26">
        <f t="shared" si="53"/>
        <v>10000000</v>
      </c>
      <c r="DM58" s="26">
        <f t="shared" si="53"/>
        <v>0</v>
      </c>
      <c r="DN58" s="26">
        <f t="shared" si="53"/>
        <v>0</v>
      </c>
      <c r="DO58" s="26">
        <f t="shared" si="51"/>
        <v>0</v>
      </c>
      <c r="DP58" s="26">
        <f t="shared" si="51"/>
        <v>0</v>
      </c>
      <c r="DQ58" s="26">
        <f t="shared" si="51"/>
        <v>0</v>
      </c>
      <c r="DR58" s="26">
        <f t="shared" si="51"/>
        <v>0</v>
      </c>
      <c r="DS58" s="26">
        <f t="shared" si="51"/>
        <v>0</v>
      </c>
      <c r="DT58" s="26"/>
      <c r="DU58" s="26">
        <f t="shared" si="42"/>
        <v>0</v>
      </c>
      <c r="DX58">
        <v>95000000</v>
      </c>
      <c r="DY58" s="47">
        <v>783400</v>
      </c>
      <c r="DZ58" s="261"/>
    </row>
    <row r="59" spans="1:130" ht="34.200000000000003" hidden="1" customHeight="1" x14ac:dyDescent="0.3">
      <c r="A59" s="162"/>
      <c r="B59" s="176"/>
      <c r="C59" s="218" t="s">
        <v>180</v>
      </c>
      <c r="D59" s="221" t="s">
        <v>181</v>
      </c>
      <c r="E59" s="53">
        <v>410</v>
      </c>
      <c r="F59" s="219" t="s">
        <v>182</v>
      </c>
      <c r="G59" s="26">
        <f t="shared" si="12"/>
        <v>261502304</v>
      </c>
      <c r="H59" s="26"/>
      <c r="I59" s="26"/>
      <c r="J59" s="26"/>
      <c r="K59" s="26"/>
      <c r="L59" s="26"/>
      <c r="M59" s="26"/>
      <c r="N59" s="26">
        <v>150000000</v>
      </c>
      <c r="O59" s="26"/>
      <c r="P59" s="26"/>
      <c r="Q59" s="26">
        <v>30000000</v>
      </c>
      <c r="R59" s="26"/>
      <c r="S59" s="26">
        <v>20000000</v>
      </c>
      <c r="T59" s="26">
        <f>30000000+10000000</f>
        <v>40000000</v>
      </c>
      <c r="U59" s="26"/>
      <c r="V59" s="26"/>
      <c r="W59" s="26"/>
      <c r="X59" s="26"/>
      <c r="Y59" s="26"/>
      <c r="Z59" s="26"/>
      <c r="AA59" s="26"/>
      <c r="AB59" s="26"/>
      <c r="AC59" s="26">
        <f>21502304</f>
        <v>21502304</v>
      </c>
      <c r="AD59" s="27">
        <f t="shared" si="28"/>
        <v>9.477659133741323E-2</v>
      </c>
      <c r="AE59" s="26">
        <f t="shared" si="35"/>
        <v>24784297</v>
      </c>
      <c r="AF59" s="26"/>
      <c r="AG59" s="26"/>
      <c r="AH59" s="26"/>
      <c r="AI59" s="26"/>
      <c r="AJ59" s="26"/>
      <c r="AK59" s="26"/>
      <c r="AL59" s="26">
        <f>+'[2]MAYO 2019'!$P$1054</f>
        <v>16897117</v>
      </c>
      <c r="AM59" s="26"/>
      <c r="AN59" s="26"/>
      <c r="AO59" s="26">
        <f>+'[2]MAYO 2019'!$S$1054</f>
        <v>1055680</v>
      </c>
      <c r="AP59" s="26"/>
      <c r="AQ59" s="26"/>
      <c r="AR59" s="26">
        <f>+'[2]MAYO 2019'!$V$1054</f>
        <v>6831500</v>
      </c>
      <c r="AS59" s="26"/>
      <c r="AT59" s="26"/>
      <c r="AU59" s="26"/>
      <c r="AV59" s="26"/>
      <c r="AW59" s="26"/>
      <c r="AX59" s="26"/>
      <c r="AY59" s="26"/>
      <c r="AZ59" s="26"/>
      <c r="BA59" s="26"/>
      <c r="BB59" s="27">
        <f t="shared" si="14"/>
        <v>0.90522340866258677</v>
      </c>
      <c r="BC59" s="26">
        <f t="shared" si="43"/>
        <v>236718007</v>
      </c>
      <c r="BD59" s="26">
        <f t="shared" si="52"/>
        <v>0</v>
      </c>
      <c r="BE59" s="26">
        <f t="shared" si="52"/>
        <v>0</v>
      </c>
      <c r="BF59" s="26">
        <f t="shared" si="52"/>
        <v>0</v>
      </c>
      <c r="BG59" s="26">
        <f t="shared" si="52"/>
        <v>0</v>
      </c>
      <c r="BH59" s="26">
        <f t="shared" si="52"/>
        <v>0</v>
      </c>
      <c r="BI59" s="26">
        <f t="shared" si="52"/>
        <v>0</v>
      </c>
      <c r="BJ59" s="26">
        <f t="shared" si="52"/>
        <v>133102883</v>
      </c>
      <c r="BK59" s="26">
        <f t="shared" si="52"/>
        <v>0</v>
      </c>
      <c r="BL59" s="26">
        <f t="shared" si="52"/>
        <v>0</v>
      </c>
      <c r="BM59" s="26">
        <f t="shared" si="52"/>
        <v>28944320</v>
      </c>
      <c r="BN59" s="26">
        <f t="shared" si="52"/>
        <v>0</v>
      </c>
      <c r="BO59" s="26">
        <f t="shared" si="52"/>
        <v>20000000</v>
      </c>
      <c r="BP59" s="26">
        <f t="shared" si="52"/>
        <v>33168500</v>
      </c>
      <c r="BQ59" s="26">
        <f t="shared" si="52"/>
        <v>0</v>
      </c>
      <c r="BR59" s="26">
        <f t="shared" si="52"/>
        <v>0</v>
      </c>
      <c r="BS59" s="26">
        <f t="shared" si="50"/>
        <v>0</v>
      </c>
      <c r="BT59" s="26">
        <f t="shared" si="50"/>
        <v>0</v>
      </c>
      <c r="BU59" s="26">
        <f t="shared" si="50"/>
        <v>0</v>
      </c>
      <c r="BV59" s="26">
        <f t="shared" si="50"/>
        <v>0</v>
      </c>
      <c r="BW59" s="26">
        <f t="shared" si="50"/>
        <v>0</v>
      </c>
      <c r="BX59" s="26"/>
      <c r="BY59" s="26">
        <f t="shared" si="38"/>
        <v>21502304</v>
      </c>
      <c r="BZ59" s="27">
        <f t="shared" si="24"/>
        <v>9.0857742500043137E-2</v>
      </c>
      <c r="CA59" s="26">
        <f t="shared" si="39"/>
        <v>23759509</v>
      </c>
      <c r="CB59" s="26"/>
      <c r="CC59" s="26"/>
      <c r="CD59" s="26"/>
      <c r="CE59" s="26"/>
      <c r="CF59" s="26"/>
      <c r="CG59" s="26"/>
      <c r="CH59" s="26">
        <f>+'[2]MAYO 2019'!$H$1055+'[2]MAYO 2019'!$H$1057+'[2]MAYO 2019'!$H$1062+'[2]MAYO 2019'!$H$1065+'[2]MAYO 2019'!$H$1069+'[2]MAYO 2019'!$H$1071+'[2]MAYO 2019'!$H$1072+'[2]MAYO 2019'!$H$1073+'[2]MAYO 2019'!$H$1074</f>
        <v>16897115</v>
      </c>
      <c r="CI59" s="26"/>
      <c r="CJ59" s="26"/>
      <c r="CK59" s="26">
        <f>+'[2]MAYO 2019'!$H$1061</f>
        <v>480000</v>
      </c>
      <c r="CL59" s="26"/>
      <c r="CM59" s="26"/>
      <c r="CN59" s="26">
        <f>+'[2]MAYO 2019'!$H$1060+'[2]MAYO 2019'!$H$1063+'[2]MAYO 2019'!$H$1068+'[2]MAYO 2019'!$H$1070</f>
        <v>6382394</v>
      </c>
      <c r="CO59" s="26"/>
      <c r="CP59" s="26"/>
      <c r="CQ59" s="26"/>
      <c r="CR59" s="26"/>
      <c r="CS59" s="26"/>
      <c r="CT59" s="26"/>
      <c r="CU59" s="26"/>
      <c r="CV59" s="26"/>
      <c r="CW59" s="26"/>
      <c r="CX59" s="27">
        <f t="shared" si="7"/>
        <v>0.90914225749995681</v>
      </c>
      <c r="CY59" s="26">
        <f t="shared" si="44"/>
        <v>237742795</v>
      </c>
      <c r="CZ59" s="26">
        <f t="shared" si="53"/>
        <v>0</v>
      </c>
      <c r="DA59" s="26">
        <f t="shared" si="53"/>
        <v>0</v>
      </c>
      <c r="DB59" s="26">
        <f t="shared" si="53"/>
        <v>0</v>
      </c>
      <c r="DC59" s="26">
        <f t="shared" si="53"/>
        <v>0</v>
      </c>
      <c r="DD59" s="26">
        <f t="shared" si="53"/>
        <v>0</v>
      </c>
      <c r="DE59" s="26">
        <f t="shared" si="53"/>
        <v>0</v>
      </c>
      <c r="DF59" s="26">
        <f t="shared" si="53"/>
        <v>133102885</v>
      </c>
      <c r="DG59" s="26">
        <f t="shared" si="53"/>
        <v>0</v>
      </c>
      <c r="DH59" s="26">
        <f t="shared" si="53"/>
        <v>0</v>
      </c>
      <c r="DI59" s="26">
        <f t="shared" si="53"/>
        <v>29520000</v>
      </c>
      <c r="DJ59" s="26">
        <f t="shared" si="53"/>
        <v>0</v>
      </c>
      <c r="DK59" s="26">
        <f t="shared" si="53"/>
        <v>20000000</v>
      </c>
      <c r="DL59" s="26">
        <f t="shared" si="53"/>
        <v>33617606</v>
      </c>
      <c r="DM59" s="26">
        <f t="shared" si="53"/>
        <v>0</v>
      </c>
      <c r="DN59" s="26">
        <f t="shared" si="53"/>
        <v>0</v>
      </c>
      <c r="DO59" s="26">
        <f t="shared" si="51"/>
        <v>0</v>
      </c>
      <c r="DP59" s="26">
        <f t="shared" si="51"/>
        <v>0</v>
      </c>
      <c r="DQ59" s="26">
        <f t="shared" si="51"/>
        <v>0</v>
      </c>
      <c r="DR59" s="26">
        <f t="shared" si="51"/>
        <v>0</v>
      </c>
      <c r="DS59" s="26">
        <f t="shared" si="51"/>
        <v>0</v>
      </c>
      <c r="DT59" s="26"/>
      <c r="DU59" s="26">
        <f t="shared" si="42"/>
        <v>21502304</v>
      </c>
      <c r="DX59">
        <v>261502304</v>
      </c>
      <c r="DY59" s="47">
        <v>23759509</v>
      </c>
      <c r="DZ59" s="261"/>
    </row>
    <row r="60" spans="1:130" ht="29.4" hidden="1" customHeight="1" x14ac:dyDescent="0.3">
      <c r="A60" s="162"/>
      <c r="B60" s="176"/>
      <c r="C60" s="218" t="s">
        <v>183</v>
      </c>
      <c r="D60" s="221" t="s">
        <v>184</v>
      </c>
      <c r="E60" s="53">
        <v>410</v>
      </c>
      <c r="F60" s="219" t="s">
        <v>185</v>
      </c>
      <c r="G60" s="26">
        <f t="shared" si="12"/>
        <v>150000000</v>
      </c>
      <c r="H60" s="26"/>
      <c r="I60" s="26"/>
      <c r="J60" s="26"/>
      <c r="K60" s="26"/>
      <c r="L60" s="26"/>
      <c r="M60" s="26"/>
      <c r="N60" s="26">
        <v>50000000</v>
      </c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>
        <v>100000000</v>
      </c>
      <c r="Z60" s="26"/>
      <c r="AA60" s="26"/>
      <c r="AB60" s="26"/>
      <c r="AC60" s="26">
        <f>15000000-15000000</f>
        <v>0</v>
      </c>
      <c r="AD60" s="27">
        <f t="shared" si="28"/>
        <v>1</v>
      </c>
      <c r="AE60" s="26">
        <f t="shared" si="35"/>
        <v>150000000</v>
      </c>
      <c r="AF60" s="26"/>
      <c r="AG60" s="26"/>
      <c r="AH60" s="26"/>
      <c r="AI60" s="26"/>
      <c r="AJ60" s="26"/>
      <c r="AK60" s="26"/>
      <c r="AL60" s="26">
        <f>+'[2]MAYO 2019'!$P$1080</f>
        <v>50000000</v>
      </c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>
        <f>+'[2]MAYO 2019'!$AA$1080</f>
        <v>100000000</v>
      </c>
      <c r="AX60" s="26"/>
      <c r="AY60" s="26"/>
      <c r="AZ60" s="26"/>
      <c r="BA60" s="26"/>
      <c r="BB60" s="27">
        <f t="shared" si="14"/>
        <v>0</v>
      </c>
      <c r="BC60" s="26">
        <f t="shared" si="43"/>
        <v>0</v>
      </c>
      <c r="BD60" s="26">
        <f t="shared" si="52"/>
        <v>0</v>
      </c>
      <c r="BE60" s="26">
        <f t="shared" si="52"/>
        <v>0</v>
      </c>
      <c r="BF60" s="26">
        <f t="shared" si="52"/>
        <v>0</v>
      </c>
      <c r="BG60" s="26">
        <f t="shared" si="52"/>
        <v>0</v>
      </c>
      <c r="BH60" s="26">
        <f t="shared" si="52"/>
        <v>0</v>
      </c>
      <c r="BI60" s="26">
        <f t="shared" si="52"/>
        <v>0</v>
      </c>
      <c r="BJ60" s="26">
        <f t="shared" si="52"/>
        <v>0</v>
      </c>
      <c r="BK60" s="26">
        <f t="shared" si="52"/>
        <v>0</v>
      </c>
      <c r="BL60" s="26">
        <f t="shared" si="52"/>
        <v>0</v>
      </c>
      <c r="BM60" s="26">
        <f t="shared" si="52"/>
        <v>0</v>
      </c>
      <c r="BN60" s="26">
        <f t="shared" si="52"/>
        <v>0</v>
      </c>
      <c r="BO60" s="26">
        <f t="shared" si="52"/>
        <v>0</v>
      </c>
      <c r="BP60" s="26">
        <f t="shared" si="52"/>
        <v>0</v>
      </c>
      <c r="BQ60" s="26">
        <f t="shared" si="52"/>
        <v>0</v>
      </c>
      <c r="BR60" s="26">
        <f t="shared" si="52"/>
        <v>0</v>
      </c>
      <c r="BS60" s="26">
        <f t="shared" si="50"/>
        <v>0</v>
      </c>
      <c r="BT60" s="26">
        <f t="shared" si="50"/>
        <v>0</v>
      </c>
      <c r="BU60" s="26">
        <f t="shared" si="50"/>
        <v>0</v>
      </c>
      <c r="BV60" s="26">
        <f t="shared" si="50"/>
        <v>0</v>
      </c>
      <c r="BW60" s="26">
        <f t="shared" si="50"/>
        <v>0</v>
      </c>
      <c r="BX60" s="26"/>
      <c r="BY60" s="26">
        <f t="shared" si="38"/>
        <v>0</v>
      </c>
      <c r="BZ60" s="27">
        <f t="shared" si="24"/>
        <v>1.180344E-2</v>
      </c>
      <c r="CA60" s="26">
        <f t="shared" si="39"/>
        <v>1770516</v>
      </c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>
        <f>+'[3]FEBRERO 2019'!$H$608</f>
        <v>1770516</v>
      </c>
      <c r="CT60" s="26"/>
      <c r="CU60" s="26"/>
      <c r="CV60" s="26"/>
      <c r="CW60" s="26"/>
      <c r="CX60" s="27">
        <f t="shared" si="7"/>
        <v>0.98819656</v>
      </c>
      <c r="CY60" s="26">
        <f t="shared" si="44"/>
        <v>148229484</v>
      </c>
      <c r="CZ60" s="26">
        <f t="shared" si="53"/>
        <v>0</v>
      </c>
      <c r="DA60" s="26">
        <f t="shared" si="53"/>
        <v>0</v>
      </c>
      <c r="DB60" s="26">
        <f t="shared" si="53"/>
        <v>0</v>
      </c>
      <c r="DC60" s="26">
        <f t="shared" si="53"/>
        <v>0</v>
      </c>
      <c r="DD60" s="26">
        <f t="shared" si="53"/>
        <v>0</v>
      </c>
      <c r="DE60" s="26">
        <f t="shared" si="53"/>
        <v>0</v>
      </c>
      <c r="DF60" s="26">
        <f t="shared" si="53"/>
        <v>50000000</v>
      </c>
      <c r="DG60" s="26">
        <f t="shared" si="53"/>
        <v>0</v>
      </c>
      <c r="DH60" s="26">
        <f t="shared" si="53"/>
        <v>0</v>
      </c>
      <c r="DI60" s="26">
        <f t="shared" si="53"/>
        <v>0</v>
      </c>
      <c r="DJ60" s="26">
        <f t="shared" si="53"/>
        <v>0</v>
      </c>
      <c r="DK60" s="26">
        <f t="shared" si="53"/>
        <v>0</v>
      </c>
      <c r="DL60" s="26">
        <f t="shared" si="53"/>
        <v>0</v>
      </c>
      <c r="DM60" s="26">
        <f t="shared" si="53"/>
        <v>0</v>
      </c>
      <c r="DN60" s="26">
        <f t="shared" si="53"/>
        <v>0</v>
      </c>
      <c r="DO60" s="26">
        <f t="shared" si="51"/>
        <v>0</v>
      </c>
      <c r="DP60" s="26">
        <f t="shared" si="51"/>
        <v>0</v>
      </c>
      <c r="DQ60" s="26">
        <f t="shared" si="51"/>
        <v>98229484</v>
      </c>
      <c r="DR60" s="26">
        <f t="shared" si="51"/>
        <v>0</v>
      </c>
      <c r="DS60" s="26">
        <f t="shared" si="51"/>
        <v>0</v>
      </c>
      <c r="DT60" s="26"/>
      <c r="DU60" s="26">
        <f t="shared" si="42"/>
        <v>0</v>
      </c>
      <c r="DX60">
        <v>150000000</v>
      </c>
      <c r="DY60" s="47">
        <v>1770516</v>
      </c>
      <c r="DZ60" s="261"/>
    </row>
    <row r="61" spans="1:130" ht="29.4" hidden="1" thickTop="1" x14ac:dyDescent="0.3">
      <c r="A61" s="162"/>
      <c r="B61" s="164"/>
      <c r="C61" s="218" t="s">
        <v>186</v>
      </c>
      <c r="D61" s="221" t="s">
        <v>187</v>
      </c>
      <c r="E61" s="53">
        <v>410</v>
      </c>
      <c r="F61" s="219" t="s">
        <v>134</v>
      </c>
      <c r="G61" s="26">
        <f t="shared" si="12"/>
        <v>80000000</v>
      </c>
      <c r="H61" s="26"/>
      <c r="I61" s="26"/>
      <c r="J61" s="26"/>
      <c r="K61" s="26"/>
      <c r="L61" s="26"/>
      <c r="M61" s="26"/>
      <c r="N61" s="26">
        <v>80000000</v>
      </c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7">
        <f t="shared" si="28"/>
        <v>0.38318922500000002</v>
      </c>
      <c r="AE61" s="26">
        <f t="shared" si="35"/>
        <v>30655138</v>
      </c>
      <c r="AF61" s="26"/>
      <c r="AG61" s="26"/>
      <c r="AH61" s="26"/>
      <c r="AI61" s="26"/>
      <c r="AJ61" s="26"/>
      <c r="AK61" s="26"/>
      <c r="AL61" s="26">
        <f>+'[3]FEBRERO 2019'!$P$618</f>
        <v>30655138</v>
      </c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7">
        <f t="shared" si="14"/>
        <v>0.61681077500000003</v>
      </c>
      <c r="BC61" s="26">
        <f t="shared" si="43"/>
        <v>49344862</v>
      </c>
      <c r="BD61" s="26">
        <f t="shared" si="52"/>
        <v>0</v>
      </c>
      <c r="BE61" s="26">
        <f t="shared" si="52"/>
        <v>0</v>
      </c>
      <c r="BF61" s="26">
        <f t="shared" si="52"/>
        <v>0</v>
      </c>
      <c r="BG61" s="26">
        <f t="shared" si="52"/>
        <v>0</v>
      </c>
      <c r="BH61" s="26">
        <f t="shared" si="52"/>
        <v>0</v>
      </c>
      <c r="BI61" s="26">
        <f t="shared" si="52"/>
        <v>0</v>
      </c>
      <c r="BJ61" s="26">
        <f t="shared" si="52"/>
        <v>49344862</v>
      </c>
      <c r="BK61" s="26">
        <f t="shared" si="52"/>
        <v>0</v>
      </c>
      <c r="BL61" s="26">
        <f t="shared" si="52"/>
        <v>0</v>
      </c>
      <c r="BM61" s="26">
        <f t="shared" si="52"/>
        <v>0</v>
      </c>
      <c r="BN61" s="26">
        <f t="shared" si="52"/>
        <v>0</v>
      </c>
      <c r="BO61" s="26">
        <f t="shared" si="52"/>
        <v>0</v>
      </c>
      <c r="BP61" s="26">
        <f t="shared" si="52"/>
        <v>0</v>
      </c>
      <c r="BQ61" s="26">
        <f t="shared" si="52"/>
        <v>0</v>
      </c>
      <c r="BR61" s="26">
        <f t="shared" si="52"/>
        <v>0</v>
      </c>
      <c r="BS61" s="26">
        <f t="shared" si="50"/>
        <v>0</v>
      </c>
      <c r="BT61" s="26">
        <f t="shared" si="50"/>
        <v>0</v>
      </c>
      <c r="BU61" s="26">
        <f t="shared" si="50"/>
        <v>0</v>
      </c>
      <c r="BV61" s="26">
        <f t="shared" si="50"/>
        <v>0</v>
      </c>
      <c r="BW61" s="26">
        <f t="shared" si="50"/>
        <v>0</v>
      </c>
      <c r="BX61" s="26"/>
      <c r="BY61" s="26">
        <f t="shared" si="38"/>
        <v>0</v>
      </c>
      <c r="BZ61" s="27">
        <f t="shared" si="24"/>
        <v>0.38318922500000002</v>
      </c>
      <c r="CA61" s="26">
        <f t="shared" si="39"/>
        <v>30655138</v>
      </c>
      <c r="CB61" s="26"/>
      <c r="CC61" s="26"/>
      <c r="CD61" s="26"/>
      <c r="CE61" s="26"/>
      <c r="CF61" s="26"/>
      <c r="CG61" s="26"/>
      <c r="CH61" s="26">
        <f>+'[3]FEBRERO 2019'!$H$616</f>
        <v>30655138</v>
      </c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7">
        <f t="shared" si="7"/>
        <v>0.61681077500000003</v>
      </c>
      <c r="CY61" s="26">
        <f t="shared" si="44"/>
        <v>49344862</v>
      </c>
      <c r="CZ61" s="26">
        <f t="shared" si="53"/>
        <v>0</v>
      </c>
      <c r="DA61" s="26">
        <f t="shared" si="53"/>
        <v>0</v>
      </c>
      <c r="DB61" s="26">
        <f t="shared" si="53"/>
        <v>0</v>
      </c>
      <c r="DC61" s="26">
        <f t="shared" si="53"/>
        <v>0</v>
      </c>
      <c r="DD61" s="26">
        <f t="shared" si="53"/>
        <v>0</v>
      </c>
      <c r="DE61" s="26">
        <f t="shared" si="53"/>
        <v>0</v>
      </c>
      <c r="DF61" s="26">
        <f t="shared" si="53"/>
        <v>49344862</v>
      </c>
      <c r="DG61" s="26">
        <f t="shared" si="53"/>
        <v>0</v>
      </c>
      <c r="DH61" s="26">
        <f t="shared" si="53"/>
        <v>0</v>
      </c>
      <c r="DI61" s="26">
        <f t="shared" si="53"/>
        <v>0</v>
      </c>
      <c r="DJ61" s="26">
        <f t="shared" si="53"/>
        <v>0</v>
      </c>
      <c r="DK61" s="26">
        <f t="shared" si="53"/>
        <v>0</v>
      </c>
      <c r="DL61" s="26">
        <f t="shared" si="53"/>
        <v>0</v>
      </c>
      <c r="DM61" s="26">
        <f t="shared" si="53"/>
        <v>0</v>
      </c>
      <c r="DN61" s="26">
        <f t="shared" si="53"/>
        <v>0</v>
      </c>
      <c r="DO61" s="26">
        <f t="shared" si="51"/>
        <v>0</v>
      </c>
      <c r="DP61" s="26">
        <f t="shared" si="51"/>
        <v>0</v>
      </c>
      <c r="DQ61" s="26">
        <f t="shared" si="51"/>
        <v>0</v>
      </c>
      <c r="DR61" s="26">
        <f t="shared" si="51"/>
        <v>0</v>
      </c>
      <c r="DS61" s="26">
        <f t="shared" si="51"/>
        <v>0</v>
      </c>
      <c r="DT61" s="26"/>
      <c r="DU61" s="26">
        <f t="shared" si="42"/>
        <v>0</v>
      </c>
      <c r="DX61">
        <v>80000000</v>
      </c>
      <c r="DY61" s="47">
        <v>30655138</v>
      </c>
      <c r="DZ61" s="261"/>
    </row>
    <row r="62" spans="1:130" ht="32.25" hidden="1" customHeight="1" x14ac:dyDescent="0.3">
      <c r="A62" s="162"/>
      <c r="B62" s="175" t="s">
        <v>188</v>
      </c>
      <c r="C62" s="218" t="s">
        <v>189</v>
      </c>
      <c r="D62" s="221" t="s">
        <v>190</v>
      </c>
      <c r="E62" s="53">
        <v>410</v>
      </c>
      <c r="F62" s="219" t="s">
        <v>134</v>
      </c>
      <c r="G62" s="26">
        <f t="shared" si="12"/>
        <v>955284143</v>
      </c>
      <c r="H62" s="26"/>
      <c r="I62" s="26"/>
      <c r="J62" s="26"/>
      <c r="K62" s="26"/>
      <c r="L62" s="26"/>
      <c r="M62" s="26"/>
      <c r="N62" s="26"/>
      <c r="O62" s="26">
        <v>45960534</v>
      </c>
      <c r="P62" s="26">
        <f>45960534</f>
        <v>45960534</v>
      </c>
      <c r="Q62" s="26">
        <f>45960534</f>
        <v>45960534</v>
      </c>
      <c r="R62" s="26">
        <f>480000000+221840643</f>
        <v>701840643</v>
      </c>
      <c r="S62" s="26"/>
      <c r="T62" s="26"/>
      <c r="U62" s="26"/>
      <c r="V62" s="26"/>
      <c r="W62" s="26"/>
      <c r="X62" s="26"/>
      <c r="Y62" s="26">
        <v>105561898</v>
      </c>
      <c r="Z62" s="26"/>
      <c r="AA62" s="26"/>
      <c r="AB62" s="26"/>
      <c r="AC62" s="26">
        <f>10000000</f>
        <v>10000000</v>
      </c>
      <c r="AD62" s="27">
        <f t="shared" si="28"/>
        <v>0.25321525932625055</v>
      </c>
      <c r="AE62" s="26">
        <f t="shared" si="35"/>
        <v>241892522</v>
      </c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>
        <f>+'[2]MAYO 2019'!$T$1107</f>
        <v>138194295</v>
      </c>
      <c r="AQ62" s="26"/>
      <c r="AR62" s="26"/>
      <c r="AS62" s="26"/>
      <c r="AT62" s="26"/>
      <c r="AU62" s="26"/>
      <c r="AV62" s="26"/>
      <c r="AW62" s="26">
        <f>+'[2]MAYO 2019'!$AA$1107</f>
        <v>103698227</v>
      </c>
      <c r="AX62" s="26"/>
      <c r="AY62" s="26"/>
      <c r="AZ62" s="26"/>
      <c r="BA62" s="26"/>
      <c r="BB62" s="27">
        <f t="shared" si="14"/>
        <v>0.74678474067374945</v>
      </c>
      <c r="BC62" s="26">
        <f t="shared" si="43"/>
        <v>713391621</v>
      </c>
      <c r="BD62" s="26">
        <f t="shared" si="52"/>
        <v>0</v>
      </c>
      <c r="BE62" s="26">
        <f t="shared" si="52"/>
        <v>0</v>
      </c>
      <c r="BF62" s="26">
        <f t="shared" si="52"/>
        <v>0</v>
      </c>
      <c r="BG62" s="26">
        <f t="shared" si="52"/>
        <v>0</v>
      </c>
      <c r="BH62" s="26">
        <f t="shared" si="52"/>
        <v>0</v>
      </c>
      <c r="BI62" s="26">
        <f t="shared" si="52"/>
        <v>0</v>
      </c>
      <c r="BJ62" s="26">
        <f t="shared" si="52"/>
        <v>0</v>
      </c>
      <c r="BK62" s="26">
        <f t="shared" si="52"/>
        <v>45960534</v>
      </c>
      <c r="BL62" s="26">
        <f t="shared" si="52"/>
        <v>45960534</v>
      </c>
      <c r="BM62" s="26">
        <f t="shared" si="52"/>
        <v>45960534</v>
      </c>
      <c r="BN62" s="26">
        <f t="shared" si="52"/>
        <v>563646348</v>
      </c>
      <c r="BO62" s="26">
        <f t="shared" si="52"/>
        <v>0</v>
      </c>
      <c r="BP62" s="26">
        <f t="shared" si="52"/>
        <v>0</v>
      </c>
      <c r="BQ62" s="26">
        <f t="shared" si="52"/>
        <v>0</v>
      </c>
      <c r="BR62" s="26">
        <f t="shared" si="52"/>
        <v>0</v>
      </c>
      <c r="BS62" s="26">
        <f t="shared" si="50"/>
        <v>0</v>
      </c>
      <c r="BT62" s="26">
        <f t="shared" si="50"/>
        <v>0</v>
      </c>
      <c r="BU62" s="26">
        <f t="shared" si="50"/>
        <v>1863671</v>
      </c>
      <c r="BV62" s="26">
        <f t="shared" si="50"/>
        <v>0</v>
      </c>
      <c r="BW62" s="26">
        <f t="shared" si="50"/>
        <v>0</v>
      </c>
      <c r="BX62" s="26"/>
      <c r="BY62" s="26">
        <f t="shared" si="38"/>
        <v>10000000</v>
      </c>
      <c r="BZ62" s="27">
        <f t="shared" si="24"/>
        <v>0.15834797751897783</v>
      </c>
      <c r="CA62" s="26">
        <f t="shared" si="39"/>
        <v>151267312</v>
      </c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>
        <f>+'[2]MAYO 2019'!$H$1145+'[2]MAYO 2019'!$H$1149+'[2]MAYO 2019'!$H$1150+'[2]MAYO 2019'!$H$1151+'[2]MAYO 2019'!$H$1155+'[2]MAYO 2019'!$H$1159+'[2]MAYO 2019'!$H$1160+'[2]MAYO 2019'!$H$1163+'[2]MAYO 2019'!$H$1164+'[2]MAYO 2019'!$H$1165</f>
        <v>60358510</v>
      </c>
      <c r="CM62" s="26"/>
      <c r="CN62" s="26"/>
      <c r="CO62" s="26"/>
      <c r="CP62" s="26"/>
      <c r="CQ62" s="26"/>
      <c r="CR62" s="26"/>
      <c r="CS62" s="26">
        <f>+'[2]MAYO 2019'!$H$1108+'[2]MAYO 2019'!$H$1110+'[2]MAYO 2019'!$H$1112+'[2]MAYO 2019'!$H$1115+'[2]MAYO 2019'!$H$1117+'[2]MAYO 2019'!$H$1119+'[2]MAYO 2019'!$H$1121+'[2]MAYO 2019'!$H$1124+'[2]MAYO 2019'!$H$1127+'[2]MAYO 2019'!$H$1128+'[2]MAYO 2019'!$H$1129+'[2]MAYO 2019'!$H$1131+'[2]MAYO 2019'!$H$1135+'[2]MAYO 2019'!$H$1136+'[2]MAYO 2019'!$H$1137+'[2]MAYO 2019'!$H$1139+'[2]MAYO 2019'!$H$1140+'[2]MAYO 2019'!$H$1141+'[2]MAYO 2019'!$H$1143+'[2]MAYO 2019'!$H$1137</f>
        <v>90908802</v>
      </c>
      <c r="CT62" s="26"/>
      <c r="CU62" s="26"/>
      <c r="CV62" s="26"/>
      <c r="CW62" s="26"/>
      <c r="CX62" s="27">
        <f t="shared" si="7"/>
        <v>0.84165202248102222</v>
      </c>
      <c r="CY62" s="26">
        <f t="shared" si="44"/>
        <v>804016831</v>
      </c>
      <c r="CZ62" s="26">
        <f t="shared" si="53"/>
        <v>0</v>
      </c>
      <c r="DA62" s="26">
        <f t="shared" si="53"/>
        <v>0</v>
      </c>
      <c r="DB62" s="26">
        <f t="shared" si="53"/>
        <v>0</v>
      </c>
      <c r="DC62" s="26">
        <f t="shared" si="53"/>
        <v>0</v>
      </c>
      <c r="DD62" s="26">
        <f t="shared" si="53"/>
        <v>0</v>
      </c>
      <c r="DE62" s="26">
        <f t="shared" si="53"/>
        <v>0</v>
      </c>
      <c r="DF62" s="26">
        <f t="shared" si="53"/>
        <v>0</v>
      </c>
      <c r="DG62" s="26">
        <f t="shared" si="53"/>
        <v>45960534</v>
      </c>
      <c r="DH62" s="26">
        <f t="shared" si="53"/>
        <v>45960534</v>
      </c>
      <c r="DI62" s="26">
        <f t="shared" si="53"/>
        <v>45960534</v>
      </c>
      <c r="DJ62" s="26">
        <f t="shared" si="53"/>
        <v>641482133</v>
      </c>
      <c r="DK62" s="26">
        <f t="shared" si="53"/>
        <v>0</v>
      </c>
      <c r="DL62" s="26">
        <f t="shared" si="53"/>
        <v>0</v>
      </c>
      <c r="DM62" s="26">
        <f t="shared" si="53"/>
        <v>0</v>
      </c>
      <c r="DN62" s="26">
        <f t="shared" si="53"/>
        <v>0</v>
      </c>
      <c r="DO62" s="26">
        <f t="shared" si="51"/>
        <v>0</v>
      </c>
      <c r="DP62" s="26">
        <f t="shared" si="51"/>
        <v>0</v>
      </c>
      <c r="DQ62" s="26">
        <f t="shared" si="51"/>
        <v>14653096</v>
      </c>
      <c r="DR62" s="26">
        <f t="shared" si="51"/>
        <v>0</v>
      </c>
      <c r="DS62" s="26">
        <f t="shared" si="51"/>
        <v>0</v>
      </c>
      <c r="DT62" s="26"/>
      <c r="DU62" s="26">
        <f t="shared" si="42"/>
        <v>10000000</v>
      </c>
      <c r="DX62">
        <v>955284143</v>
      </c>
      <c r="DY62" s="47">
        <v>151267312</v>
      </c>
      <c r="DZ62" s="261"/>
    </row>
    <row r="63" spans="1:130" ht="22.5" hidden="1" customHeight="1" x14ac:dyDescent="0.3">
      <c r="A63" s="162"/>
      <c r="B63" s="176"/>
      <c r="C63" s="218" t="s">
        <v>191</v>
      </c>
      <c r="D63" s="221" t="s">
        <v>192</v>
      </c>
      <c r="E63" s="53">
        <v>410</v>
      </c>
      <c r="F63" s="219" t="s">
        <v>134</v>
      </c>
      <c r="G63" s="26">
        <f t="shared" si="12"/>
        <v>10000000</v>
      </c>
      <c r="H63" s="26"/>
      <c r="I63" s="26"/>
      <c r="J63" s="26"/>
      <c r="K63" s="26"/>
      <c r="L63" s="26"/>
      <c r="M63" s="26"/>
      <c r="N63" s="26">
        <v>10000000</v>
      </c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7">
        <f t="shared" si="28"/>
        <v>0.49809999999999999</v>
      </c>
      <c r="AE63" s="26">
        <f t="shared" si="35"/>
        <v>4981000</v>
      </c>
      <c r="AF63" s="26"/>
      <c r="AG63" s="26"/>
      <c r="AH63" s="26"/>
      <c r="AI63" s="26"/>
      <c r="AJ63" s="26"/>
      <c r="AK63" s="26"/>
      <c r="AL63" s="26">
        <f>+'[4]MARZO 2019'!$P$773</f>
        <v>4981000</v>
      </c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7">
        <f>1-AD63</f>
        <v>0.50190000000000001</v>
      </c>
      <c r="BC63" s="26">
        <f>SUM(BD63:BY63)</f>
        <v>5019000</v>
      </c>
      <c r="BD63" s="26">
        <f t="shared" si="52"/>
        <v>0</v>
      </c>
      <c r="BE63" s="26">
        <f t="shared" si="52"/>
        <v>0</v>
      </c>
      <c r="BF63" s="26">
        <f t="shared" si="52"/>
        <v>0</v>
      </c>
      <c r="BG63" s="26">
        <f t="shared" si="52"/>
        <v>0</v>
      </c>
      <c r="BH63" s="26">
        <f t="shared" si="52"/>
        <v>0</v>
      </c>
      <c r="BI63" s="26">
        <f t="shared" si="52"/>
        <v>0</v>
      </c>
      <c r="BJ63" s="26">
        <f t="shared" si="52"/>
        <v>5019000</v>
      </c>
      <c r="BK63" s="26">
        <f t="shared" si="52"/>
        <v>0</v>
      </c>
      <c r="BL63" s="26">
        <f t="shared" si="52"/>
        <v>0</v>
      </c>
      <c r="BM63" s="26">
        <f t="shared" si="52"/>
        <v>0</v>
      </c>
      <c r="BN63" s="26">
        <f t="shared" si="52"/>
        <v>0</v>
      </c>
      <c r="BO63" s="26">
        <f t="shared" si="52"/>
        <v>0</v>
      </c>
      <c r="BP63" s="26">
        <f t="shared" si="52"/>
        <v>0</v>
      </c>
      <c r="BQ63" s="26">
        <f t="shared" si="52"/>
        <v>0</v>
      </c>
      <c r="BR63" s="26">
        <f t="shared" si="52"/>
        <v>0</v>
      </c>
      <c r="BS63" s="26">
        <f t="shared" si="50"/>
        <v>0</v>
      </c>
      <c r="BT63" s="26">
        <f t="shared" si="50"/>
        <v>0</v>
      </c>
      <c r="BU63" s="26">
        <f t="shared" si="50"/>
        <v>0</v>
      </c>
      <c r="BV63" s="26">
        <f t="shared" si="50"/>
        <v>0</v>
      </c>
      <c r="BW63" s="26">
        <f t="shared" si="50"/>
        <v>0</v>
      </c>
      <c r="BX63" s="26"/>
      <c r="BY63" s="26">
        <f t="shared" si="38"/>
        <v>0</v>
      </c>
      <c r="BZ63" s="27">
        <f>+CA63/G63</f>
        <v>0.26790000000000003</v>
      </c>
      <c r="CA63" s="26">
        <f>SUM(CB63:CW63)</f>
        <v>2679000</v>
      </c>
      <c r="CB63" s="26"/>
      <c r="CC63" s="26"/>
      <c r="CD63" s="26"/>
      <c r="CE63" s="26"/>
      <c r="CF63" s="26"/>
      <c r="CG63" s="26"/>
      <c r="CH63" s="26">
        <f>+'[4]MARZO 2019'!$H$771</f>
        <v>2679000</v>
      </c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7">
        <f>1-BZ63</f>
        <v>0.73209999999999997</v>
      </c>
      <c r="CY63" s="26">
        <f>SUM(CZ63:DU63)</f>
        <v>7321000</v>
      </c>
      <c r="CZ63" s="26">
        <f t="shared" si="53"/>
        <v>0</v>
      </c>
      <c r="DA63" s="26">
        <f t="shared" si="53"/>
        <v>0</v>
      </c>
      <c r="DB63" s="26">
        <f t="shared" si="53"/>
        <v>0</v>
      </c>
      <c r="DC63" s="26">
        <f t="shared" si="53"/>
        <v>0</v>
      </c>
      <c r="DD63" s="26">
        <f t="shared" si="53"/>
        <v>0</v>
      </c>
      <c r="DE63" s="26">
        <f t="shared" si="53"/>
        <v>0</v>
      </c>
      <c r="DF63" s="26">
        <f t="shared" si="53"/>
        <v>7321000</v>
      </c>
      <c r="DG63" s="26">
        <f t="shared" si="53"/>
        <v>0</v>
      </c>
      <c r="DH63" s="26">
        <f t="shared" si="53"/>
        <v>0</v>
      </c>
      <c r="DI63" s="26">
        <f t="shared" si="53"/>
        <v>0</v>
      </c>
      <c r="DJ63" s="26">
        <f t="shared" si="53"/>
        <v>0</v>
      </c>
      <c r="DK63" s="26">
        <f t="shared" si="53"/>
        <v>0</v>
      </c>
      <c r="DL63" s="26">
        <f t="shared" si="53"/>
        <v>0</v>
      </c>
      <c r="DM63" s="26">
        <f t="shared" si="53"/>
        <v>0</v>
      </c>
      <c r="DN63" s="26">
        <f t="shared" si="53"/>
        <v>0</v>
      </c>
      <c r="DO63" s="26">
        <f t="shared" si="51"/>
        <v>0</v>
      </c>
      <c r="DP63" s="26">
        <f t="shared" si="51"/>
        <v>0</v>
      </c>
      <c r="DQ63" s="26">
        <f t="shared" si="51"/>
        <v>0</v>
      </c>
      <c r="DR63" s="26">
        <f t="shared" si="51"/>
        <v>0</v>
      </c>
      <c r="DS63" s="26">
        <f t="shared" si="51"/>
        <v>0</v>
      </c>
      <c r="DT63" s="26"/>
      <c r="DU63" s="26">
        <f t="shared" si="42"/>
        <v>0</v>
      </c>
      <c r="DX63">
        <v>10000000</v>
      </c>
      <c r="DY63" s="47">
        <v>2679000</v>
      </c>
      <c r="DZ63" s="261"/>
    </row>
    <row r="64" spans="1:130" ht="23.25" hidden="1" customHeight="1" x14ac:dyDescent="0.3">
      <c r="A64" s="162"/>
      <c r="B64" s="176"/>
      <c r="C64" s="218" t="s">
        <v>193</v>
      </c>
      <c r="D64" s="221" t="s">
        <v>194</v>
      </c>
      <c r="E64" s="53">
        <v>410</v>
      </c>
      <c r="F64" s="219" t="s">
        <v>134</v>
      </c>
      <c r="G64" s="26">
        <f t="shared" si="12"/>
        <v>10000000</v>
      </c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>
        <v>10000000</v>
      </c>
      <c r="Z64" s="26"/>
      <c r="AA64" s="26"/>
      <c r="AB64" s="26"/>
      <c r="AC64" s="26"/>
      <c r="AD64" s="27">
        <f t="shared" si="28"/>
        <v>0</v>
      </c>
      <c r="AE64" s="26">
        <f t="shared" si="35"/>
        <v>0</v>
      </c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7">
        <f t="shared" ref="BB64:BB70" si="54">1-AD64</f>
        <v>1</v>
      </c>
      <c r="BC64" s="26">
        <f t="shared" ref="BC64:BC70" si="55">SUM(BD64:BY64)</f>
        <v>10000000</v>
      </c>
      <c r="BD64" s="26">
        <f t="shared" si="52"/>
        <v>0</v>
      </c>
      <c r="BE64" s="26">
        <f t="shared" si="52"/>
        <v>0</v>
      </c>
      <c r="BF64" s="26">
        <f t="shared" si="52"/>
        <v>0</v>
      </c>
      <c r="BG64" s="26">
        <f t="shared" si="52"/>
        <v>0</v>
      </c>
      <c r="BH64" s="26">
        <f t="shared" si="52"/>
        <v>0</v>
      </c>
      <c r="BI64" s="26">
        <f t="shared" si="52"/>
        <v>0</v>
      </c>
      <c r="BJ64" s="26">
        <f t="shared" si="52"/>
        <v>0</v>
      </c>
      <c r="BK64" s="26">
        <f t="shared" si="52"/>
        <v>0</v>
      </c>
      <c r="BL64" s="26">
        <f t="shared" si="52"/>
        <v>0</v>
      </c>
      <c r="BM64" s="26">
        <f t="shared" si="52"/>
        <v>0</v>
      </c>
      <c r="BN64" s="26">
        <f t="shared" si="52"/>
        <v>0</v>
      </c>
      <c r="BO64" s="26">
        <f t="shared" si="52"/>
        <v>0</v>
      </c>
      <c r="BP64" s="26">
        <f t="shared" si="52"/>
        <v>0</v>
      </c>
      <c r="BQ64" s="26">
        <f t="shared" si="52"/>
        <v>0</v>
      </c>
      <c r="BR64" s="26">
        <f t="shared" si="52"/>
        <v>0</v>
      </c>
      <c r="BS64" s="26">
        <f t="shared" si="50"/>
        <v>0</v>
      </c>
      <c r="BT64" s="26">
        <f t="shared" si="50"/>
        <v>0</v>
      </c>
      <c r="BU64" s="26">
        <f t="shared" si="50"/>
        <v>10000000</v>
      </c>
      <c r="BV64" s="26">
        <f t="shared" si="50"/>
        <v>0</v>
      </c>
      <c r="BW64" s="26">
        <f t="shared" si="50"/>
        <v>0</v>
      </c>
      <c r="BX64" s="26"/>
      <c r="BY64" s="26">
        <f t="shared" si="38"/>
        <v>0</v>
      </c>
      <c r="BZ64" s="27">
        <f t="shared" ref="BZ64:BZ70" si="56">+CA64/G64</f>
        <v>0</v>
      </c>
      <c r="CA64" s="26">
        <f t="shared" ref="CA64:CA70" si="57">SUM(CB64:CW64)</f>
        <v>0</v>
      </c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7">
        <f t="shared" ref="CX64:CX70" si="58">1-BZ64</f>
        <v>1</v>
      </c>
      <c r="CY64" s="26">
        <f t="shared" ref="CY64:CY70" si="59">SUM(CZ64:DU64)</f>
        <v>10000000</v>
      </c>
      <c r="CZ64" s="26">
        <f t="shared" si="53"/>
        <v>0</v>
      </c>
      <c r="DA64" s="26">
        <f t="shared" si="53"/>
        <v>0</v>
      </c>
      <c r="DB64" s="26">
        <f t="shared" si="53"/>
        <v>0</v>
      </c>
      <c r="DC64" s="26">
        <f t="shared" si="53"/>
        <v>0</v>
      </c>
      <c r="DD64" s="26">
        <f t="shared" si="53"/>
        <v>0</v>
      </c>
      <c r="DE64" s="26">
        <f t="shared" si="53"/>
        <v>0</v>
      </c>
      <c r="DF64" s="26">
        <f t="shared" si="53"/>
        <v>0</v>
      </c>
      <c r="DG64" s="26">
        <f t="shared" si="53"/>
        <v>0</v>
      </c>
      <c r="DH64" s="26">
        <f t="shared" si="53"/>
        <v>0</v>
      </c>
      <c r="DI64" s="26">
        <f t="shared" si="53"/>
        <v>0</v>
      </c>
      <c r="DJ64" s="26">
        <f t="shared" si="53"/>
        <v>0</v>
      </c>
      <c r="DK64" s="26">
        <f t="shared" si="53"/>
        <v>0</v>
      </c>
      <c r="DL64" s="26">
        <f t="shared" si="53"/>
        <v>0</v>
      </c>
      <c r="DM64" s="26">
        <f t="shared" si="53"/>
        <v>0</v>
      </c>
      <c r="DN64" s="26">
        <f t="shared" si="53"/>
        <v>0</v>
      </c>
      <c r="DO64" s="26">
        <f t="shared" si="51"/>
        <v>0</v>
      </c>
      <c r="DP64" s="26">
        <f t="shared" si="51"/>
        <v>0</v>
      </c>
      <c r="DQ64" s="26">
        <f t="shared" si="51"/>
        <v>10000000</v>
      </c>
      <c r="DR64" s="26">
        <f t="shared" si="51"/>
        <v>0</v>
      </c>
      <c r="DS64" s="26">
        <f t="shared" si="51"/>
        <v>0</v>
      </c>
      <c r="DT64" s="26"/>
      <c r="DU64" s="26">
        <f t="shared" si="42"/>
        <v>0</v>
      </c>
      <c r="DX64">
        <v>10000000</v>
      </c>
      <c r="DY64" s="47">
        <v>0</v>
      </c>
      <c r="DZ64" s="261"/>
    </row>
    <row r="65" spans="1:130" ht="29.4" hidden="1" customHeight="1" x14ac:dyDescent="0.3">
      <c r="A65" s="162"/>
      <c r="B65" s="176"/>
      <c r="C65" s="218" t="s">
        <v>195</v>
      </c>
      <c r="D65" s="221" t="s">
        <v>196</v>
      </c>
      <c r="E65" s="53">
        <v>410</v>
      </c>
      <c r="F65" s="219" t="s">
        <v>134</v>
      </c>
      <c r="G65" s="26">
        <f t="shared" si="12"/>
        <v>100000000</v>
      </c>
      <c r="H65" s="26"/>
      <c r="I65" s="26"/>
      <c r="J65" s="26"/>
      <c r="K65" s="26"/>
      <c r="L65" s="26"/>
      <c r="M65" s="26"/>
      <c r="N65" s="26">
        <v>100000000</v>
      </c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7">
        <f t="shared" si="28"/>
        <v>0.23650724000000001</v>
      </c>
      <c r="AE65" s="26">
        <f t="shared" si="35"/>
        <v>23650724</v>
      </c>
      <c r="AF65" s="26"/>
      <c r="AG65" s="26"/>
      <c r="AH65" s="26"/>
      <c r="AI65" s="26"/>
      <c r="AJ65" s="26"/>
      <c r="AK65" s="26"/>
      <c r="AL65" s="26">
        <f>+'[2]MAYO 2019'!$P$1189</f>
        <v>23650724</v>
      </c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7">
        <f t="shared" si="54"/>
        <v>0.76349275999999999</v>
      </c>
      <c r="BC65" s="26">
        <f t="shared" si="55"/>
        <v>76349276</v>
      </c>
      <c r="BD65" s="26">
        <f t="shared" si="52"/>
        <v>0</v>
      </c>
      <c r="BE65" s="26">
        <f t="shared" si="52"/>
        <v>0</v>
      </c>
      <c r="BF65" s="26">
        <f t="shared" si="52"/>
        <v>0</v>
      </c>
      <c r="BG65" s="26">
        <f t="shared" si="52"/>
        <v>0</v>
      </c>
      <c r="BH65" s="26">
        <f t="shared" si="52"/>
        <v>0</v>
      </c>
      <c r="BI65" s="26">
        <f t="shared" si="52"/>
        <v>0</v>
      </c>
      <c r="BJ65" s="26">
        <f t="shared" si="52"/>
        <v>76349276</v>
      </c>
      <c r="BK65" s="26">
        <f t="shared" si="52"/>
        <v>0</v>
      </c>
      <c r="BL65" s="26">
        <f t="shared" si="52"/>
        <v>0</v>
      </c>
      <c r="BM65" s="26">
        <f t="shared" si="52"/>
        <v>0</v>
      </c>
      <c r="BN65" s="26">
        <f t="shared" si="52"/>
        <v>0</v>
      </c>
      <c r="BO65" s="26">
        <f t="shared" si="52"/>
        <v>0</v>
      </c>
      <c r="BP65" s="26">
        <f t="shared" si="52"/>
        <v>0</v>
      </c>
      <c r="BQ65" s="26">
        <f t="shared" si="52"/>
        <v>0</v>
      </c>
      <c r="BR65" s="26">
        <f t="shared" si="52"/>
        <v>0</v>
      </c>
      <c r="BS65" s="26">
        <f t="shared" si="50"/>
        <v>0</v>
      </c>
      <c r="BT65" s="26">
        <f t="shared" si="50"/>
        <v>0</v>
      </c>
      <c r="BU65" s="26">
        <f t="shared" si="50"/>
        <v>0</v>
      </c>
      <c r="BV65" s="26">
        <f t="shared" si="50"/>
        <v>0</v>
      </c>
      <c r="BW65" s="26">
        <f t="shared" si="50"/>
        <v>0</v>
      </c>
      <c r="BX65" s="26"/>
      <c r="BY65" s="26">
        <f t="shared" si="38"/>
        <v>0</v>
      </c>
      <c r="BZ65" s="27">
        <f t="shared" si="56"/>
        <v>0.23640722</v>
      </c>
      <c r="CA65" s="26">
        <f t="shared" si="57"/>
        <v>23640722</v>
      </c>
      <c r="CB65" s="26"/>
      <c r="CC65" s="26"/>
      <c r="CD65" s="26"/>
      <c r="CE65" s="26"/>
      <c r="CF65" s="26"/>
      <c r="CG65" s="26"/>
      <c r="CH65" s="26">
        <f>+'[2]MAYO 2019'!$H$1187</f>
        <v>23640722</v>
      </c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7">
        <f t="shared" si="58"/>
        <v>0.76359277999999997</v>
      </c>
      <c r="CY65" s="26">
        <f t="shared" si="59"/>
        <v>76359278</v>
      </c>
      <c r="CZ65" s="26">
        <f t="shared" si="53"/>
        <v>0</v>
      </c>
      <c r="DA65" s="26">
        <f t="shared" si="53"/>
        <v>0</v>
      </c>
      <c r="DB65" s="26">
        <f t="shared" si="53"/>
        <v>0</v>
      </c>
      <c r="DC65" s="26">
        <f t="shared" si="53"/>
        <v>0</v>
      </c>
      <c r="DD65" s="26">
        <f t="shared" si="53"/>
        <v>0</v>
      </c>
      <c r="DE65" s="26">
        <f t="shared" si="53"/>
        <v>0</v>
      </c>
      <c r="DF65" s="26">
        <f t="shared" si="53"/>
        <v>76359278</v>
      </c>
      <c r="DG65" s="26">
        <f t="shared" si="53"/>
        <v>0</v>
      </c>
      <c r="DH65" s="26">
        <f t="shared" si="53"/>
        <v>0</v>
      </c>
      <c r="DI65" s="26">
        <f t="shared" si="53"/>
        <v>0</v>
      </c>
      <c r="DJ65" s="26">
        <f t="shared" si="53"/>
        <v>0</v>
      </c>
      <c r="DK65" s="26">
        <f t="shared" si="53"/>
        <v>0</v>
      </c>
      <c r="DL65" s="26">
        <f t="shared" si="53"/>
        <v>0</v>
      </c>
      <c r="DM65" s="26">
        <f t="shared" si="53"/>
        <v>0</v>
      </c>
      <c r="DN65" s="26">
        <f t="shared" si="53"/>
        <v>0</v>
      </c>
      <c r="DO65" s="26">
        <f t="shared" si="51"/>
        <v>0</v>
      </c>
      <c r="DP65" s="26">
        <f t="shared" si="51"/>
        <v>0</v>
      </c>
      <c r="DQ65" s="26">
        <f t="shared" si="51"/>
        <v>0</v>
      </c>
      <c r="DR65" s="26">
        <f t="shared" si="51"/>
        <v>0</v>
      </c>
      <c r="DS65" s="26">
        <f t="shared" si="51"/>
        <v>0</v>
      </c>
      <c r="DT65" s="26"/>
      <c r="DU65" s="26">
        <f t="shared" si="42"/>
        <v>0</v>
      </c>
      <c r="DX65">
        <v>100000000</v>
      </c>
      <c r="DY65" s="47">
        <v>23640722</v>
      </c>
      <c r="DZ65" s="261"/>
    </row>
    <row r="66" spans="1:130" ht="43.2" hidden="1" customHeight="1" x14ac:dyDescent="0.3">
      <c r="A66" s="162"/>
      <c r="B66" s="176"/>
      <c r="C66" s="220" t="s">
        <v>197</v>
      </c>
      <c r="D66" s="221" t="s">
        <v>198</v>
      </c>
      <c r="E66" s="221">
        <v>410</v>
      </c>
      <c r="F66" s="219" t="s">
        <v>134</v>
      </c>
      <c r="G66" s="26">
        <f t="shared" si="12"/>
        <v>0</v>
      </c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7" t="e">
        <f t="shared" si="28"/>
        <v>#DIV/0!</v>
      </c>
      <c r="AE66" s="26">
        <f t="shared" si="35"/>
        <v>0</v>
      </c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7" t="e">
        <f t="shared" si="54"/>
        <v>#DIV/0!</v>
      </c>
      <c r="BC66" s="26">
        <f t="shared" si="55"/>
        <v>0</v>
      </c>
      <c r="BD66" s="26">
        <f t="shared" si="52"/>
        <v>0</v>
      </c>
      <c r="BE66" s="26">
        <f t="shared" si="52"/>
        <v>0</v>
      </c>
      <c r="BF66" s="26">
        <f t="shared" si="52"/>
        <v>0</v>
      </c>
      <c r="BG66" s="26">
        <f t="shared" si="52"/>
        <v>0</v>
      </c>
      <c r="BH66" s="26">
        <f t="shared" si="52"/>
        <v>0</v>
      </c>
      <c r="BI66" s="26">
        <f t="shared" si="52"/>
        <v>0</v>
      </c>
      <c r="BJ66" s="26">
        <f t="shared" si="52"/>
        <v>0</v>
      </c>
      <c r="BK66" s="26">
        <f t="shared" si="52"/>
        <v>0</v>
      </c>
      <c r="BL66" s="26">
        <f t="shared" si="52"/>
        <v>0</v>
      </c>
      <c r="BM66" s="26">
        <f t="shared" si="52"/>
        <v>0</v>
      </c>
      <c r="BN66" s="26">
        <f t="shared" si="52"/>
        <v>0</v>
      </c>
      <c r="BO66" s="26">
        <f t="shared" si="52"/>
        <v>0</v>
      </c>
      <c r="BP66" s="26">
        <f t="shared" si="52"/>
        <v>0</v>
      </c>
      <c r="BQ66" s="26">
        <f t="shared" si="52"/>
        <v>0</v>
      </c>
      <c r="BR66" s="26">
        <f t="shared" si="52"/>
        <v>0</v>
      </c>
      <c r="BS66" s="26">
        <f t="shared" si="50"/>
        <v>0</v>
      </c>
      <c r="BT66" s="26">
        <f t="shared" si="50"/>
        <v>0</v>
      </c>
      <c r="BU66" s="26">
        <f t="shared" si="50"/>
        <v>0</v>
      </c>
      <c r="BV66" s="26">
        <f t="shared" si="50"/>
        <v>0</v>
      </c>
      <c r="BW66" s="26">
        <f t="shared" si="50"/>
        <v>0</v>
      </c>
      <c r="BX66" s="26"/>
      <c r="BY66" s="26">
        <f t="shared" si="38"/>
        <v>0</v>
      </c>
      <c r="BZ66" s="27" t="e">
        <f t="shared" si="56"/>
        <v>#DIV/0!</v>
      </c>
      <c r="CA66" s="26">
        <f t="shared" si="57"/>
        <v>0</v>
      </c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7" t="e">
        <f t="shared" si="58"/>
        <v>#DIV/0!</v>
      </c>
      <c r="CY66" s="26">
        <f t="shared" si="59"/>
        <v>0</v>
      </c>
      <c r="CZ66" s="26">
        <f t="shared" si="53"/>
        <v>0</v>
      </c>
      <c r="DA66" s="26">
        <f t="shared" si="53"/>
        <v>0</v>
      </c>
      <c r="DB66" s="26">
        <f t="shared" si="53"/>
        <v>0</v>
      </c>
      <c r="DC66" s="26">
        <f t="shared" si="53"/>
        <v>0</v>
      </c>
      <c r="DD66" s="26">
        <f t="shared" si="53"/>
        <v>0</v>
      </c>
      <c r="DE66" s="26">
        <f t="shared" si="53"/>
        <v>0</v>
      </c>
      <c r="DF66" s="26">
        <f t="shared" si="53"/>
        <v>0</v>
      </c>
      <c r="DG66" s="26">
        <f t="shared" si="53"/>
        <v>0</v>
      </c>
      <c r="DH66" s="26">
        <f t="shared" si="53"/>
        <v>0</v>
      </c>
      <c r="DI66" s="26">
        <f t="shared" si="53"/>
        <v>0</v>
      </c>
      <c r="DJ66" s="26">
        <f t="shared" si="53"/>
        <v>0</v>
      </c>
      <c r="DK66" s="26">
        <f t="shared" si="53"/>
        <v>0</v>
      </c>
      <c r="DL66" s="26">
        <f t="shared" si="53"/>
        <v>0</v>
      </c>
      <c r="DM66" s="26">
        <f t="shared" si="53"/>
        <v>0</v>
      </c>
      <c r="DN66" s="26">
        <f t="shared" si="53"/>
        <v>0</v>
      </c>
      <c r="DO66" s="26">
        <f t="shared" si="51"/>
        <v>0</v>
      </c>
      <c r="DP66" s="26">
        <f t="shared" si="51"/>
        <v>0</v>
      </c>
      <c r="DQ66" s="26">
        <f t="shared" si="51"/>
        <v>0</v>
      </c>
      <c r="DR66" s="26">
        <f t="shared" si="51"/>
        <v>0</v>
      </c>
      <c r="DS66" s="26">
        <f t="shared" si="51"/>
        <v>0</v>
      </c>
      <c r="DT66" s="26"/>
      <c r="DU66" s="26">
        <f t="shared" si="42"/>
        <v>0</v>
      </c>
      <c r="DX66">
        <v>0</v>
      </c>
      <c r="DY66" s="47">
        <v>0</v>
      </c>
      <c r="DZ66" s="261"/>
    </row>
    <row r="67" spans="1:130" ht="20.399999999999999" hidden="1" customHeight="1" x14ac:dyDescent="0.3">
      <c r="A67" s="162"/>
      <c r="B67" s="176"/>
      <c r="C67" s="218" t="s">
        <v>199</v>
      </c>
      <c r="D67" s="221" t="s">
        <v>200</v>
      </c>
      <c r="E67" s="53">
        <v>410</v>
      </c>
      <c r="F67" s="219" t="s">
        <v>134</v>
      </c>
      <c r="G67" s="26">
        <f t="shared" si="12"/>
        <v>0</v>
      </c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7" t="e">
        <f t="shared" si="28"/>
        <v>#DIV/0!</v>
      </c>
      <c r="AE67" s="26">
        <f t="shared" si="35"/>
        <v>0</v>
      </c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7" t="e">
        <f t="shared" si="54"/>
        <v>#DIV/0!</v>
      </c>
      <c r="BC67" s="26">
        <f t="shared" si="55"/>
        <v>0</v>
      </c>
      <c r="BD67" s="26">
        <f t="shared" si="52"/>
        <v>0</v>
      </c>
      <c r="BE67" s="26">
        <f t="shared" si="52"/>
        <v>0</v>
      </c>
      <c r="BF67" s="26">
        <f t="shared" si="52"/>
        <v>0</v>
      </c>
      <c r="BG67" s="26">
        <f t="shared" si="52"/>
        <v>0</v>
      </c>
      <c r="BH67" s="26">
        <f t="shared" si="52"/>
        <v>0</v>
      </c>
      <c r="BI67" s="26">
        <f t="shared" si="52"/>
        <v>0</v>
      </c>
      <c r="BJ67" s="26">
        <f t="shared" si="52"/>
        <v>0</v>
      </c>
      <c r="BK67" s="26">
        <f t="shared" si="52"/>
        <v>0</v>
      </c>
      <c r="BL67" s="26">
        <f t="shared" si="52"/>
        <v>0</v>
      </c>
      <c r="BM67" s="26">
        <f t="shared" si="52"/>
        <v>0</v>
      </c>
      <c r="BN67" s="26">
        <f t="shared" si="52"/>
        <v>0</v>
      </c>
      <c r="BO67" s="26">
        <f t="shared" si="52"/>
        <v>0</v>
      </c>
      <c r="BP67" s="26">
        <f t="shared" si="52"/>
        <v>0</v>
      </c>
      <c r="BQ67" s="26">
        <f t="shared" si="52"/>
        <v>0</v>
      </c>
      <c r="BR67" s="26">
        <f t="shared" si="52"/>
        <v>0</v>
      </c>
      <c r="BS67" s="26">
        <f t="shared" si="50"/>
        <v>0</v>
      </c>
      <c r="BT67" s="26">
        <f t="shared" si="50"/>
        <v>0</v>
      </c>
      <c r="BU67" s="26">
        <f t="shared" si="50"/>
        <v>0</v>
      </c>
      <c r="BV67" s="26">
        <f t="shared" si="50"/>
        <v>0</v>
      </c>
      <c r="BW67" s="26">
        <f t="shared" si="50"/>
        <v>0</v>
      </c>
      <c r="BX67" s="26"/>
      <c r="BY67" s="26">
        <f t="shared" si="38"/>
        <v>0</v>
      </c>
      <c r="BZ67" s="27" t="e">
        <f t="shared" si="56"/>
        <v>#DIV/0!</v>
      </c>
      <c r="CA67" s="26">
        <f t="shared" si="57"/>
        <v>0</v>
      </c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7" t="e">
        <f t="shared" si="58"/>
        <v>#DIV/0!</v>
      </c>
      <c r="CY67" s="26">
        <f t="shared" si="59"/>
        <v>0</v>
      </c>
      <c r="CZ67" s="26">
        <f t="shared" si="53"/>
        <v>0</v>
      </c>
      <c r="DA67" s="26">
        <f t="shared" si="53"/>
        <v>0</v>
      </c>
      <c r="DB67" s="26">
        <f t="shared" si="53"/>
        <v>0</v>
      </c>
      <c r="DC67" s="26">
        <f t="shared" si="53"/>
        <v>0</v>
      </c>
      <c r="DD67" s="26">
        <f t="shared" si="53"/>
        <v>0</v>
      </c>
      <c r="DE67" s="26">
        <f t="shared" si="53"/>
        <v>0</v>
      </c>
      <c r="DF67" s="26">
        <f t="shared" si="53"/>
        <v>0</v>
      </c>
      <c r="DG67" s="26">
        <f t="shared" si="53"/>
        <v>0</v>
      </c>
      <c r="DH67" s="26">
        <f t="shared" si="53"/>
        <v>0</v>
      </c>
      <c r="DI67" s="26">
        <f t="shared" si="53"/>
        <v>0</v>
      </c>
      <c r="DJ67" s="26">
        <f t="shared" si="53"/>
        <v>0</v>
      </c>
      <c r="DK67" s="26">
        <f t="shared" si="53"/>
        <v>0</v>
      </c>
      <c r="DL67" s="26">
        <f t="shared" si="53"/>
        <v>0</v>
      </c>
      <c r="DM67" s="26">
        <f t="shared" si="53"/>
        <v>0</v>
      </c>
      <c r="DN67" s="26">
        <f t="shared" si="53"/>
        <v>0</v>
      </c>
      <c r="DO67" s="26">
        <f t="shared" si="51"/>
        <v>0</v>
      </c>
      <c r="DP67" s="26">
        <f t="shared" si="51"/>
        <v>0</v>
      </c>
      <c r="DQ67" s="26">
        <f t="shared" si="51"/>
        <v>0</v>
      </c>
      <c r="DR67" s="26">
        <f t="shared" si="51"/>
        <v>0</v>
      </c>
      <c r="DS67" s="26">
        <f t="shared" si="51"/>
        <v>0</v>
      </c>
      <c r="DT67" s="26"/>
      <c r="DU67" s="26">
        <f t="shared" si="42"/>
        <v>0</v>
      </c>
      <c r="DX67">
        <v>0</v>
      </c>
      <c r="DY67" s="47">
        <v>0</v>
      </c>
      <c r="DZ67" s="261"/>
    </row>
    <row r="68" spans="1:130" ht="28.2" hidden="1" customHeight="1" x14ac:dyDescent="0.3">
      <c r="A68" s="162"/>
      <c r="B68" s="176"/>
      <c r="C68" s="218" t="s">
        <v>201</v>
      </c>
      <c r="D68" s="221" t="s">
        <v>202</v>
      </c>
      <c r="E68" s="53">
        <v>410</v>
      </c>
      <c r="F68" s="219" t="s">
        <v>134</v>
      </c>
      <c r="G68" s="26">
        <f t="shared" si="12"/>
        <v>2120000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>
        <v>2120000</v>
      </c>
      <c r="Z68" s="26"/>
      <c r="AA68" s="26"/>
      <c r="AB68" s="26"/>
      <c r="AC68" s="26"/>
      <c r="AD68" s="27">
        <f t="shared" si="28"/>
        <v>0</v>
      </c>
      <c r="AE68" s="26">
        <f t="shared" si="35"/>
        <v>0</v>
      </c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7">
        <f t="shared" si="54"/>
        <v>1</v>
      </c>
      <c r="BC68" s="26">
        <f t="shared" si="55"/>
        <v>2120000</v>
      </c>
      <c r="BD68" s="26">
        <f t="shared" si="52"/>
        <v>0</v>
      </c>
      <c r="BE68" s="26">
        <f t="shared" si="52"/>
        <v>0</v>
      </c>
      <c r="BF68" s="26">
        <f t="shared" si="52"/>
        <v>0</v>
      </c>
      <c r="BG68" s="26">
        <f t="shared" si="52"/>
        <v>0</v>
      </c>
      <c r="BH68" s="26">
        <f t="shared" si="52"/>
        <v>0</v>
      </c>
      <c r="BI68" s="26">
        <f t="shared" si="52"/>
        <v>0</v>
      </c>
      <c r="BJ68" s="26">
        <f t="shared" si="52"/>
        <v>0</v>
      </c>
      <c r="BK68" s="26">
        <f t="shared" si="52"/>
        <v>0</v>
      </c>
      <c r="BL68" s="26">
        <f t="shared" si="52"/>
        <v>0</v>
      </c>
      <c r="BM68" s="26">
        <f t="shared" si="52"/>
        <v>0</v>
      </c>
      <c r="BN68" s="26">
        <f t="shared" si="52"/>
        <v>0</v>
      </c>
      <c r="BO68" s="26">
        <f t="shared" si="52"/>
        <v>0</v>
      </c>
      <c r="BP68" s="26">
        <f t="shared" si="52"/>
        <v>0</v>
      </c>
      <c r="BQ68" s="26">
        <f t="shared" si="52"/>
        <v>0</v>
      </c>
      <c r="BR68" s="26">
        <f t="shared" si="52"/>
        <v>0</v>
      </c>
      <c r="BS68" s="26">
        <f t="shared" si="50"/>
        <v>0</v>
      </c>
      <c r="BT68" s="26">
        <f t="shared" si="50"/>
        <v>0</v>
      </c>
      <c r="BU68" s="26">
        <f t="shared" si="50"/>
        <v>2120000</v>
      </c>
      <c r="BV68" s="26">
        <f t="shared" si="50"/>
        <v>0</v>
      </c>
      <c r="BW68" s="26">
        <f t="shared" si="50"/>
        <v>0</v>
      </c>
      <c r="BX68" s="26"/>
      <c r="BY68" s="26">
        <f t="shared" si="38"/>
        <v>0</v>
      </c>
      <c r="BZ68" s="27">
        <f t="shared" si="56"/>
        <v>0</v>
      </c>
      <c r="CA68" s="26">
        <f t="shared" si="57"/>
        <v>0</v>
      </c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7">
        <f t="shared" si="58"/>
        <v>1</v>
      </c>
      <c r="CY68" s="26">
        <f t="shared" si="59"/>
        <v>2120000</v>
      </c>
      <c r="CZ68" s="26">
        <f t="shared" si="53"/>
        <v>0</v>
      </c>
      <c r="DA68" s="26">
        <f t="shared" si="53"/>
        <v>0</v>
      </c>
      <c r="DB68" s="26">
        <f t="shared" si="53"/>
        <v>0</v>
      </c>
      <c r="DC68" s="26">
        <f t="shared" si="53"/>
        <v>0</v>
      </c>
      <c r="DD68" s="26">
        <f t="shared" si="53"/>
        <v>0</v>
      </c>
      <c r="DE68" s="26">
        <f t="shared" si="53"/>
        <v>0</v>
      </c>
      <c r="DF68" s="26">
        <f t="shared" si="53"/>
        <v>0</v>
      </c>
      <c r="DG68" s="26">
        <f t="shared" si="53"/>
        <v>0</v>
      </c>
      <c r="DH68" s="26">
        <f t="shared" si="53"/>
        <v>0</v>
      </c>
      <c r="DI68" s="26">
        <f t="shared" si="53"/>
        <v>0</v>
      </c>
      <c r="DJ68" s="26">
        <f t="shared" si="53"/>
        <v>0</v>
      </c>
      <c r="DK68" s="26">
        <f t="shared" si="53"/>
        <v>0</v>
      </c>
      <c r="DL68" s="26">
        <f t="shared" si="53"/>
        <v>0</v>
      </c>
      <c r="DM68" s="26">
        <f t="shared" si="53"/>
        <v>0</v>
      </c>
      <c r="DN68" s="26">
        <f t="shared" si="53"/>
        <v>0</v>
      </c>
      <c r="DO68" s="26">
        <f t="shared" si="51"/>
        <v>0</v>
      </c>
      <c r="DP68" s="26">
        <f t="shared" si="51"/>
        <v>0</v>
      </c>
      <c r="DQ68" s="26">
        <f t="shared" si="51"/>
        <v>2120000</v>
      </c>
      <c r="DR68" s="26">
        <f t="shared" si="51"/>
        <v>0</v>
      </c>
      <c r="DS68" s="26">
        <f t="shared" si="51"/>
        <v>0</v>
      </c>
      <c r="DT68" s="26"/>
      <c r="DU68" s="26">
        <f t="shared" si="42"/>
        <v>0</v>
      </c>
      <c r="DX68">
        <v>2120000</v>
      </c>
      <c r="DY68" s="47">
        <v>0</v>
      </c>
      <c r="DZ68" s="261"/>
    </row>
    <row r="69" spans="1:130" ht="28.8" hidden="1" customHeight="1" x14ac:dyDescent="0.3">
      <c r="A69" s="162"/>
      <c r="B69" s="176"/>
      <c r="C69" s="218" t="s">
        <v>203</v>
      </c>
      <c r="D69" s="221" t="s">
        <v>204</v>
      </c>
      <c r="E69" s="53">
        <v>410</v>
      </c>
      <c r="F69" s="219" t="s">
        <v>134</v>
      </c>
      <c r="G69" s="26">
        <f t="shared" si="12"/>
        <v>4000000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>
        <v>4000000</v>
      </c>
      <c r="Z69" s="26"/>
      <c r="AA69" s="26"/>
      <c r="AB69" s="26"/>
      <c r="AC69" s="26"/>
      <c r="AD69" s="27">
        <f t="shared" si="28"/>
        <v>0</v>
      </c>
      <c r="AE69" s="26">
        <f t="shared" si="35"/>
        <v>0</v>
      </c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7">
        <f t="shared" si="54"/>
        <v>1</v>
      </c>
      <c r="BC69" s="26">
        <f t="shared" si="55"/>
        <v>4000000</v>
      </c>
      <c r="BD69" s="26">
        <f t="shared" si="52"/>
        <v>0</v>
      </c>
      <c r="BE69" s="26">
        <f t="shared" si="52"/>
        <v>0</v>
      </c>
      <c r="BF69" s="26">
        <f t="shared" si="52"/>
        <v>0</v>
      </c>
      <c r="BG69" s="26">
        <f t="shared" si="52"/>
        <v>0</v>
      </c>
      <c r="BH69" s="26">
        <f t="shared" si="52"/>
        <v>0</v>
      </c>
      <c r="BI69" s="26">
        <f t="shared" si="52"/>
        <v>0</v>
      </c>
      <c r="BJ69" s="26">
        <f t="shared" si="52"/>
        <v>0</v>
      </c>
      <c r="BK69" s="26">
        <f t="shared" si="52"/>
        <v>0</v>
      </c>
      <c r="BL69" s="26">
        <f t="shared" si="52"/>
        <v>0</v>
      </c>
      <c r="BM69" s="26">
        <f t="shared" si="52"/>
        <v>0</v>
      </c>
      <c r="BN69" s="26">
        <f t="shared" si="52"/>
        <v>0</v>
      </c>
      <c r="BO69" s="26">
        <f t="shared" si="52"/>
        <v>0</v>
      </c>
      <c r="BP69" s="26">
        <f t="shared" si="52"/>
        <v>0</v>
      </c>
      <c r="BQ69" s="26">
        <f t="shared" si="52"/>
        <v>0</v>
      </c>
      <c r="BR69" s="26">
        <f t="shared" si="52"/>
        <v>0</v>
      </c>
      <c r="BS69" s="26">
        <f t="shared" si="50"/>
        <v>0</v>
      </c>
      <c r="BT69" s="26">
        <f t="shared" si="50"/>
        <v>0</v>
      </c>
      <c r="BU69" s="26">
        <f t="shared" si="50"/>
        <v>4000000</v>
      </c>
      <c r="BV69" s="26">
        <f t="shared" si="50"/>
        <v>0</v>
      </c>
      <c r="BW69" s="26">
        <f t="shared" si="50"/>
        <v>0</v>
      </c>
      <c r="BX69" s="26"/>
      <c r="BY69" s="26">
        <f t="shared" si="38"/>
        <v>0</v>
      </c>
      <c r="BZ69" s="27">
        <f t="shared" si="56"/>
        <v>0</v>
      </c>
      <c r="CA69" s="26">
        <f t="shared" si="57"/>
        <v>0</v>
      </c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7">
        <f t="shared" si="58"/>
        <v>1</v>
      </c>
      <c r="CY69" s="26">
        <f t="shared" si="59"/>
        <v>4000000</v>
      </c>
      <c r="CZ69" s="26">
        <f t="shared" si="53"/>
        <v>0</v>
      </c>
      <c r="DA69" s="26">
        <f t="shared" si="53"/>
        <v>0</v>
      </c>
      <c r="DB69" s="26">
        <f t="shared" si="53"/>
        <v>0</v>
      </c>
      <c r="DC69" s="26">
        <f t="shared" si="53"/>
        <v>0</v>
      </c>
      <c r="DD69" s="26">
        <f t="shared" si="53"/>
        <v>0</v>
      </c>
      <c r="DE69" s="26">
        <f t="shared" si="53"/>
        <v>0</v>
      </c>
      <c r="DF69" s="26">
        <f t="shared" si="53"/>
        <v>0</v>
      </c>
      <c r="DG69" s="26">
        <f t="shared" si="53"/>
        <v>0</v>
      </c>
      <c r="DH69" s="26">
        <f t="shared" si="53"/>
        <v>0</v>
      </c>
      <c r="DI69" s="26">
        <f t="shared" si="53"/>
        <v>0</v>
      </c>
      <c r="DJ69" s="26">
        <f t="shared" si="53"/>
        <v>0</v>
      </c>
      <c r="DK69" s="26">
        <f t="shared" si="53"/>
        <v>0</v>
      </c>
      <c r="DL69" s="26">
        <f t="shared" si="53"/>
        <v>0</v>
      </c>
      <c r="DM69" s="26">
        <f t="shared" si="53"/>
        <v>0</v>
      </c>
      <c r="DN69" s="26">
        <f t="shared" si="53"/>
        <v>0</v>
      </c>
      <c r="DO69" s="26">
        <f t="shared" si="51"/>
        <v>0</v>
      </c>
      <c r="DP69" s="26">
        <f t="shared" si="51"/>
        <v>0</v>
      </c>
      <c r="DQ69" s="26">
        <f t="shared" si="51"/>
        <v>4000000</v>
      </c>
      <c r="DR69" s="26">
        <f t="shared" si="51"/>
        <v>0</v>
      </c>
      <c r="DS69" s="26">
        <f t="shared" si="51"/>
        <v>0</v>
      </c>
      <c r="DT69" s="26"/>
      <c r="DU69" s="26">
        <f t="shared" si="42"/>
        <v>0</v>
      </c>
      <c r="DX69">
        <v>4000000</v>
      </c>
      <c r="DY69" s="47">
        <v>0</v>
      </c>
      <c r="DZ69" s="261"/>
    </row>
    <row r="70" spans="1:130" ht="18.600000000000001" hidden="1" customHeight="1" x14ac:dyDescent="0.3">
      <c r="A70" s="162"/>
      <c r="B70" s="164"/>
      <c r="C70" s="218" t="s">
        <v>205</v>
      </c>
      <c r="D70" s="221" t="s">
        <v>206</v>
      </c>
      <c r="E70" s="53">
        <v>410</v>
      </c>
      <c r="F70" s="219" t="s">
        <v>134</v>
      </c>
      <c r="G70" s="26">
        <f t="shared" ref="G70:G135" si="60">SUM(H70:AC70)</f>
        <v>152000000</v>
      </c>
      <c r="H70" s="26"/>
      <c r="I70" s="26"/>
      <c r="J70" s="26"/>
      <c r="K70" s="26"/>
      <c r="L70" s="26"/>
      <c r="M70" s="26"/>
      <c r="N70" s="26">
        <f>80000000+42000000</f>
        <v>122000000</v>
      </c>
      <c r="O70" s="26"/>
      <c r="P70" s="26"/>
      <c r="Q70" s="26"/>
      <c r="R70" s="26">
        <f>30000000</f>
        <v>30000000</v>
      </c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7">
        <f t="shared" si="28"/>
        <v>0.4030173355263158</v>
      </c>
      <c r="AE70" s="26">
        <f t="shared" si="35"/>
        <v>61258635</v>
      </c>
      <c r="AF70" s="26"/>
      <c r="AG70" s="26"/>
      <c r="AH70" s="26"/>
      <c r="AI70" s="26"/>
      <c r="AJ70" s="26"/>
      <c r="AK70" s="26"/>
      <c r="AL70" s="26">
        <f>+'[1]ABRIL 2019'!$P$986</f>
        <v>61258635</v>
      </c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7">
        <f t="shared" si="54"/>
        <v>0.5969826644736842</v>
      </c>
      <c r="BC70" s="26">
        <f t="shared" si="55"/>
        <v>90741365</v>
      </c>
      <c r="BD70" s="26">
        <f t="shared" si="52"/>
        <v>0</v>
      </c>
      <c r="BE70" s="26">
        <f t="shared" si="52"/>
        <v>0</v>
      </c>
      <c r="BF70" s="26">
        <f t="shared" si="52"/>
        <v>0</v>
      </c>
      <c r="BG70" s="26">
        <f t="shared" si="52"/>
        <v>0</v>
      </c>
      <c r="BH70" s="26">
        <f t="shared" si="52"/>
        <v>0</v>
      </c>
      <c r="BI70" s="26">
        <f t="shared" si="52"/>
        <v>0</v>
      </c>
      <c r="BJ70" s="26">
        <f t="shared" si="52"/>
        <v>60741365</v>
      </c>
      <c r="BK70" s="26">
        <f t="shared" si="52"/>
        <v>0</v>
      </c>
      <c r="BL70" s="26">
        <f t="shared" si="52"/>
        <v>0</v>
      </c>
      <c r="BM70" s="26">
        <f t="shared" si="52"/>
        <v>0</v>
      </c>
      <c r="BN70" s="26">
        <f t="shared" si="52"/>
        <v>30000000</v>
      </c>
      <c r="BO70" s="26">
        <f t="shared" si="52"/>
        <v>0</v>
      </c>
      <c r="BP70" s="26">
        <f t="shared" si="52"/>
        <v>0</v>
      </c>
      <c r="BQ70" s="26">
        <f t="shared" si="52"/>
        <v>0</v>
      </c>
      <c r="BR70" s="26">
        <f t="shared" si="52"/>
        <v>0</v>
      </c>
      <c r="BS70" s="26">
        <f t="shared" si="52"/>
        <v>0</v>
      </c>
      <c r="BT70" s="26">
        <f t="shared" ref="BT70:BW78" si="61">X70-AV70</f>
        <v>0</v>
      </c>
      <c r="BU70" s="26">
        <f t="shared" si="61"/>
        <v>0</v>
      </c>
      <c r="BV70" s="26">
        <f t="shared" si="61"/>
        <v>0</v>
      </c>
      <c r="BW70" s="26">
        <f t="shared" si="61"/>
        <v>0</v>
      </c>
      <c r="BX70" s="26"/>
      <c r="BY70" s="26">
        <f t="shared" si="38"/>
        <v>0</v>
      </c>
      <c r="BZ70" s="27">
        <f t="shared" si="56"/>
        <v>0.36778706578947368</v>
      </c>
      <c r="CA70" s="26">
        <f t="shared" si="57"/>
        <v>55903634</v>
      </c>
      <c r="CB70" s="26"/>
      <c r="CC70" s="26"/>
      <c r="CD70" s="26"/>
      <c r="CE70" s="26"/>
      <c r="CF70" s="26"/>
      <c r="CG70" s="26"/>
      <c r="CH70" s="26">
        <f>+'[2]MAYO 2019'!$H$1232</f>
        <v>55903634</v>
      </c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7">
        <f t="shared" si="58"/>
        <v>0.63221293421052627</v>
      </c>
      <c r="CY70" s="26">
        <f t="shared" si="59"/>
        <v>96096366</v>
      </c>
      <c r="CZ70" s="26">
        <f t="shared" si="53"/>
        <v>0</v>
      </c>
      <c r="DA70" s="26">
        <f t="shared" si="53"/>
        <v>0</v>
      </c>
      <c r="DB70" s="26">
        <f t="shared" si="53"/>
        <v>0</v>
      </c>
      <c r="DC70" s="26">
        <f t="shared" si="53"/>
        <v>0</v>
      </c>
      <c r="DD70" s="26">
        <f t="shared" si="53"/>
        <v>0</v>
      </c>
      <c r="DE70" s="26">
        <f t="shared" si="53"/>
        <v>0</v>
      </c>
      <c r="DF70" s="26">
        <f t="shared" si="53"/>
        <v>66096366</v>
      </c>
      <c r="DG70" s="26">
        <f t="shared" si="53"/>
        <v>0</v>
      </c>
      <c r="DH70" s="26">
        <f t="shared" si="53"/>
        <v>0</v>
      </c>
      <c r="DI70" s="26">
        <f t="shared" si="53"/>
        <v>0</v>
      </c>
      <c r="DJ70" s="26">
        <f t="shared" si="53"/>
        <v>30000000</v>
      </c>
      <c r="DK70" s="26">
        <f t="shared" si="53"/>
        <v>0</v>
      </c>
      <c r="DL70" s="26">
        <f t="shared" si="53"/>
        <v>0</v>
      </c>
      <c r="DM70" s="26">
        <f t="shared" si="53"/>
        <v>0</v>
      </c>
      <c r="DN70" s="26">
        <f t="shared" si="53"/>
        <v>0</v>
      </c>
      <c r="DO70" s="26">
        <f t="shared" si="53"/>
        <v>0</v>
      </c>
      <c r="DP70" s="26">
        <f t="shared" ref="DP70:DS78" si="62">X70-CR70</f>
        <v>0</v>
      </c>
      <c r="DQ70" s="26">
        <f t="shared" si="62"/>
        <v>0</v>
      </c>
      <c r="DR70" s="26">
        <f t="shared" si="62"/>
        <v>0</v>
      </c>
      <c r="DS70" s="26">
        <f t="shared" si="62"/>
        <v>0</v>
      </c>
      <c r="DT70" s="26"/>
      <c r="DU70" s="26">
        <f t="shared" si="42"/>
        <v>0</v>
      </c>
      <c r="DX70">
        <v>152000000</v>
      </c>
      <c r="DY70" s="47">
        <v>55903634</v>
      </c>
      <c r="DZ70" s="261"/>
    </row>
    <row r="71" spans="1:130" ht="30" hidden="1" customHeight="1" x14ac:dyDescent="0.3">
      <c r="A71" s="162"/>
      <c r="B71" s="56" t="s">
        <v>207</v>
      </c>
      <c r="C71" s="218" t="s">
        <v>208</v>
      </c>
      <c r="D71" s="53" t="s">
        <v>209</v>
      </c>
      <c r="E71" s="53">
        <v>410</v>
      </c>
      <c r="F71" s="219" t="s">
        <v>134</v>
      </c>
      <c r="G71" s="26">
        <f t="shared" si="60"/>
        <v>3757651561</v>
      </c>
      <c r="H71" s="26"/>
      <c r="I71" s="26"/>
      <c r="J71" s="26"/>
      <c r="K71" s="26"/>
      <c r="L71" s="26"/>
      <c r="M71" s="26"/>
      <c r="N71" s="26">
        <f>100000000</f>
        <v>100000000</v>
      </c>
      <c r="O71" s="26"/>
      <c r="P71" s="26"/>
      <c r="Q71" s="26"/>
      <c r="R71" s="26"/>
      <c r="S71" s="26"/>
      <c r="T71" s="26"/>
      <c r="U71" s="26"/>
      <c r="V71" s="26">
        <f>3000000000+457651561</f>
        <v>3457651561</v>
      </c>
      <c r="W71" s="26"/>
      <c r="X71" s="26"/>
      <c r="Y71" s="26">
        <v>200000000</v>
      </c>
      <c r="Z71" s="26"/>
      <c r="AA71" s="26"/>
      <c r="AB71" s="26"/>
      <c r="AC71" s="26"/>
      <c r="AD71" s="27">
        <f t="shared" si="28"/>
        <v>0.36777617391225698</v>
      </c>
      <c r="AE71" s="26">
        <f t="shared" si="35"/>
        <v>1381974714</v>
      </c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>
        <f>+'[2]MAYO 2019'!$X$1249</f>
        <v>1225728458</v>
      </c>
      <c r="AU71" s="26"/>
      <c r="AV71" s="26"/>
      <c r="AW71" s="26">
        <f>+'[2]MAYO 2019'!$AA$1249</f>
        <v>156246256</v>
      </c>
      <c r="AX71" s="26"/>
      <c r="AY71" s="26"/>
      <c r="AZ71" s="26"/>
      <c r="BA71" s="26"/>
      <c r="BB71" s="27">
        <f t="shared" si="14"/>
        <v>0.63222382608774308</v>
      </c>
      <c r="BC71" s="26">
        <f t="shared" si="43"/>
        <v>2375676847</v>
      </c>
      <c r="BD71" s="26">
        <f t="shared" si="52"/>
        <v>0</v>
      </c>
      <c r="BE71" s="26">
        <f t="shared" si="52"/>
        <v>0</v>
      </c>
      <c r="BF71" s="26">
        <f t="shared" si="52"/>
        <v>0</v>
      </c>
      <c r="BG71" s="26">
        <f t="shared" si="52"/>
        <v>0</v>
      </c>
      <c r="BH71" s="26">
        <f t="shared" si="52"/>
        <v>0</v>
      </c>
      <c r="BI71" s="26">
        <f t="shared" si="52"/>
        <v>0</v>
      </c>
      <c r="BJ71" s="26">
        <f t="shared" si="52"/>
        <v>100000000</v>
      </c>
      <c r="BK71" s="26">
        <f t="shared" si="52"/>
        <v>0</v>
      </c>
      <c r="BL71" s="26">
        <f t="shared" si="52"/>
        <v>0</v>
      </c>
      <c r="BM71" s="26">
        <f t="shared" si="52"/>
        <v>0</v>
      </c>
      <c r="BN71" s="26">
        <f t="shared" si="52"/>
        <v>0</v>
      </c>
      <c r="BO71" s="26">
        <f t="shared" si="52"/>
        <v>0</v>
      </c>
      <c r="BP71" s="26">
        <f t="shared" si="52"/>
        <v>0</v>
      </c>
      <c r="BQ71" s="26">
        <f t="shared" si="52"/>
        <v>0</v>
      </c>
      <c r="BR71" s="26">
        <f t="shared" ref="BR71:BS78" si="63">V71-AT71</f>
        <v>2231923103</v>
      </c>
      <c r="BS71" s="26">
        <f t="shared" si="63"/>
        <v>0</v>
      </c>
      <c r="BT71" s="26">
        <f t="shared" si="61"/>
        <v>0</v>
      </c>
      <c r="BU71" s="26">
        <f t="shared" si="61"/>
        <v>43753744</v>
      </c>
      <c r="BV71" s="26">
        <f t="shared" si="61"/>
        <v>0</v>
      </c>
      <c r="BW71" s="26">
        <f t="shared" si="61"/>
        <v>0</v>
      </c>
      <c r="BX71" s="26"/>
      <c r="BY71" s="26">
        <f t="shared" si="38"/>
        <v>0</v>
      </c>
      <c r="BZ71" s="27">
        <f t="shared" si="24"/>
        <v>0.10996370107558251</v>
      </c>
      <c r="CA71" s="26">
        <f t="shared" si="39"/>
        <v>413205273</v>
      </c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>
        <f>+'[2]MAYO 2019'!$H$1247-CS71</f>
        <v>373876911</v>
      </c>
      <c r="CQ71" s="26"/>
      <c r="CR71" s="26"/>
      <c r="CS71" s="26">
        <f>+'[2]MAYO 2019'!$H$1293+'[2]MAYO 2019'!$H$1301+'[2]MAYO 2019'!$H$1311+'[2]MAYO 2019'!$H$1348+'[2]MAYO 2019'!$H$1351+'[2]MAYO 2019'!$H$1358</f>
        <v>39328362</v>
      </c>
      <c r="CT71" s="26"/>
      <c r="CU71" s="26"/>
      <c r="CV71" s="26"/>
      <c r="CW71" s="26"/>
      <c r="CX71" s="27">
        <f t="shared" si="7"/>
        <v>0.89003629892441749</v>
      </c>
      <c r="CY71" s="26">
        <f t="shared" si="44"/>
        <v>3344446288</v>
      </c>
      <c r="CZ71" s="26">
        <f t="shared" si="53"/>
        <v>0</v>
      </c>
      <c r="DA71" s="26">
        <f t="shared" si="53"/>
        <v>0</v>
      </c>
      <c r="DB71" s="26">
        <f t="shared" si="53"/>
        <v>0</v>
      </c>
      <c r="DC71" s="26">
        <f t="shared" si="53"/>
        <v>0</v>
      </c>
      <c r="DD71" s="26">
        <f t="shared" si="53"/>
        <v>0</v>
      </c>
      <c r="DE71" s="26">
        <f t="shared" si="53"/>
        <v>0</v>
      </c>
      <c r="DF71" s="26">
        <f t="shared" si="53"/>
        <v>100000000</v>
      </c>
      <c r="DG71" s="26">
        <f t="shared" si="53"/>
        <v>0</v>
      </c>
      <c r="DH71" s="26">
        <f t="shared" si="53"/>
        <v>0</v>
      </c>
      <c r="DI71" s="26">
        <f t="shared" si="53"/>
        <v>0</v>
      </c>
      <c r="DJ71" s="26">
        <f t="shared" si="53"/>
        <v>0</v>
      </c>
      <c r="DK71" s="26">
        <f t="shared" si="53"/>
        <v>0</v>
      </c>
      <c r="DL71" s="26">
        <f t="shared" si="53"/>
        <v>0</v>
      </c>
      <c r="DM71" s="26">
        <f t="shared" si="53"/>
        <v>0</v>
      </c>
      <c r="DN71" s="26">
        <f t="shared" ref="DN71:DO78" si="64">V71-CP71</f>
        <v>3083774650</v>
      </c>
      <c r="DO71" s="26">
        <f t="shared" si="64"/>
        <v>0</v>
      </c>
      <c r="DP71" s="26">
        <f t="shared" si="62"/>
        <v>0</v>
      </c>
      <c r="DQ71" s="26">
        <f t="shared" si="62"/>
        <v>160671638</v>
      </c>
      <c r="DR71" s="26">
        <f t="shared" si="62"/>
        <v>0</v>
      </c>
      <c r="DS71" s="26">
        <f t="shared" si="62"/>
        <v>0</v>
      </c>
      <c r="DT71" s="26"/>
      <c r="DU71" s="26">
        <f t="shared" si="42"/>
        <v>0</v>
      </c>
      <c r="DX71">
        <v>3757651561</v>
      </c>
      <c r="DY71" s="47">
        <v>413205273</v>
      </c>
      <c r="DZ71" s="261"/>
    </row>
    <row r="72" spans="1:130" ht="43.2" hidden="1" customHeight="1" x14ac:dyDescent="0.3">
      <c r="A72" s="57"/>
      <c r="B72" s="184" t="s">
        <v>210</v>
      </c>
      <c r="C72" s="218" t="s">
        <v>211</v>
      </c>
      <c r="D72" s="221" t="s">
        <v>212</v>
      </c>
      <c r="E72" s="53">
        <v>410</v>
      </c>
      <c r="F72" s="219" t="s">
        <v>134</v>
      </c>
      <c r="G72" s="26">
        <f t="shared" si="60"/>
        <v>15000000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>
        <v>15000000</v>
      </c>
      <c r="Z72" s="26"/>
      <c r="AA72" s="26"/>
      <c r="AB72" s="26"/>
      <c r="AC72" s="26"/>
      <c r="AD72" s="27">
        <f t="shared" si="28"/>
        <v>0.99949633333333332</v>
      </c>
      <c r="AE72" s="26">
        <f t="shared" si="35"/>
        <v>14992445</v>
      </c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>
        <f>+'[1]ABRIL 2019'!$AA$1111</f>
        <v>14992445</v>
      </c>
      <c r="AX72" s="26"/>
      <c r="AY72" s="26"/>
      <c r="AZ72" s="26"/>
      <c r="BA72" s="26"/>
      <c r="BB72" s="27">
        <f t="shared" si="14"/>
        <v>5.0366666666668003E-4</v>
      </c>
      <c r="BC72" s="26">
        <f t="shared" si="43"/>
        <v>7555</v>
      </c>
      <c r="BD72" s="26">
        <f t="shared" ref="BD72:BQ78" si="65">H72-AF72</f>
        <v>0</v>
      </c>
      <c r="BE72" s="26">
        <f t="shared" si="65"/>
        <v>0</v>
      </c>
      <c r="BF72" s="26">
        <f t="shared" si="65"/>
        <v>0</v>
      </c>
      <c r="BG72" s="26">
        <f t="shared" si="65"/>
        <v>0</v>
      </c>
      <c r="BH72" s="26">
        <f t="shared" si="65"/>
        <v>0</v>
      </c>
      <c r="BI72" s="26">
        <f t="shared" si="65"/>
        <v>0</v>
      </c>
      <c r="BJ72" s="26">
        <f t="shared" si="65"/>
        <v>0</v>
      </c>
      <c r="BK72" s="26">
        <f t="shared" si="65"/>
        <v>0</v>
      </c>
      <c r="BL72" s="26">
        <f t="shared" si="65"/>
        <v>0</v>
      </c>
      <c r="BM72" s="26">
        <f t="shared" si="65"/>
        <v>0</v>
      </c>
      <c r="BN72" s="26">
        <f t="shared" si="65"/>
        <v>0</v>
      </c>
      <c r="BO72" s="26">
        <f t="shared" si="65"/>
        <v>0</v>
      </c>
      <c r="BP72" s="26">
        <f t="shared" si="65"/>
        <v>0</v>
      </c>
      <c r="BQ72" s="26">
        <f t="shared" si="65"/>
        <v>0</v>
      </c>
      <c r="BR72" s="26">
        <f t="shared" si="63"/>
        <v>0</v>
      </c>
      <c r="BS72" s="26">
        <f t="shared" si="63"/>
        <v>0</v>
      </c>
      <c r="BT72" s="26">
        <f t="shared" si="61"/>
        <v>0</v>
      </c>
      <c r="BU72" s="26">
        <f t="shared" si="61"/>
        <v>7555</v>
      </c>
      <c r="BV72" s="26">
        <f t="shared" si="61"/>
        <v>0</v>
      </c>
      <c r="BW72" s="26">
        <f t="shared" si="61"/>
        <v>0</v>
      </c>
      <c r="BX72" s="26"/>
      <c r="BY72" s="26">
        <f t="shared" si="38"/>
        <v>0</v>
      </c>
      <c r="BZ72" s="27">
        <f t="shared" si="24"/>
        <v>0.99949619999999995</v>
      </c>
      <c r="CA72" s="26">
        <f t="shared" si="39"/>
        <v>14992443</v>
      </c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>
        <f>+'[1]ABRIL 2019'!$H$1109</f>
        <v>14992443</v>
      </c>
      <c r="CT72" s="26"/>
      <c r="CU72" s="26"/>
      <c r="CV72" s="26"/>
      <c r="CW72" s="26"/>
      <c r="CX72" s="27">
        <f t="shared" si="7"/>
        <v>5.038000000000542E-4</v>
      </c>
      <c r="CY72" s="26">
        <f t="shared" si="44"/>
        <v>7557</v>
      </c>
      <c r="CZ72" s="26">
        <f t="shared" ref="CZ72:DM78" si="66">H72-CB72</f>
        <v>0</v>
      </c>
      <c r="DA72" s="26">
        <f t="shared" si="66"/>
        <v>0</v>
      </c>
      <c r="DB72" s="26">
        <f t="shared" si="66"/>
        <v>0</v>
      </c>
      <c r="DC72" s="26">
        <f t="shared" si="66"/>
        <v>0</v>
      </c>
      <c r="DD72" s="26">
        <f t="shared" si="66"/>
        <v>0</v>
      </c>
      <c r="DE72" s="26">
        <f t="shared" si="66"/>
        <v>0</v>
      </c>
      <c r="DF72" s="26">
        <f t="shared" si="66"/>
        <v>0</v>
      </c>
      <c r="DG72" s="26">
        <f t="shared" si="66"/>
        <v>0</v>
      </c>
      <c r="DH72" s="26">
        <f t="shared" si="66"/>
        <v>0</v>
      </c>
      <c r="DI72" s="26">
        <f t="shared" si="66"/>
        <v>0</v>
      </c>
      <c r="DJ72" s="26">
        <f t="shared" si="66"/>
        <v>0</v>
      </c>
      <c r="DK72" s="26">
        <f t="shared" si="66"/>
        <v>0</v>
      </c>
      <c r="DL72" s="26">
        <f t="shared" si="66"/>
        <v>0</v>
      </c>
      <c r="DM72" s="26">
        <f t="shared" si="66"/>
        <v>0</v>
      </c>
      <c r="DN72" s="26">
        <f t="shared" si="64"/>
        <v>0</v>
      </c>
      <c r="DO72" s="26">
        <f t="shared" si="64"/>
        <v>0</v>
      </c>
      <c r="DP72" s="26">
        <f t="shared" si="62"/>
        <v>0</v>
      </c>
      <c r="DQ72" s="26">
        <f t="shared" si="62"/>
        <v>7557</v>
      </c>
      <c r="DR72" s="26">
        <f t="shared" si="62"/>
        <v>0</v>
      </c>
      <c r="DS72" s="26">
        <f t="shared" si="62"/>
        <v>0</v>
      </c>
      <c r="DT72" s="26"/>
      <c r="DU72" s="26">
        <f t="shared" si="42"/>
        <v>0</v>
      </c>
      <c r="DX72">
        <v>15000000</v>
      </c>
      <c r="DY72" s="47">
        <v>14992443</v>
      </c>
      <c r="DZ72" s="261"/>
    </row>
    <row r="73" spans="1:130" ht="43.8" hidden="1" customHeight="1" x14ac:dyDescent="0.3">
      <c r="A73" s="57"/>
      <c r="B73" s="184"/>
      <c r="C73" s="218" t="s">
        <v>213</v>
      </c>
      <c r="D73" s="221" t="s">
        <v>214</v>
      </c>
      <c r="E73" s="53">
        <v>410</v>
      </c>
      <c r="F73" s="219" t="s">
        <v>134</v>
      </c>
      <c r="G73" s="26">
        <f t="shared" si="60"/>
        <v>0</v>
      </c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7" t="e">
        <f t="shared" si="28"/>
        <v>#DIV/0!</v>
      </c>
      <c r="AE73" s="26">
        <f t="shared" si="35"/>
        <v>0</v>
      </c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7" t="e">
        <f t="shared" si="14"/>
        <v>#DIV/0!</v>
      </c>
      <c r="BC73" s="26">
        <f t="shared" si="43"/>
        <v>0</v>
      </c>
      <c r="BD73" s="26">
        <f t="shared" si="65"/>
        <v>0</v>
      </c>
      <c r="BE73" s="26">
        <f t="shared" si="65"/>
        <v>0</v>
      </c>
      <c r="BF73" s="26">
        <f t="shared" si="65"/>
        <v>0</v>
      </c>
      <c r="BG73" s="26">
        <f t="shared" si="65"/>
        <v>0</v>
      </c>
      <c r="BH73" s="26">
        <f t="shared" si="65"/>
        <v>0</v>
      </c>
      <c r="BI73" s="26">
        <f t="shared" si="65"/>
        <v>0</v>
      </c>
      <c r="BJ73" s="26">
        <f t="shared" si="65"/>
        <v>0</v>
      </c>
      <c r="BK73" s="26">
        <f t="shared" si="65"/>
        <v>0</v>
      </c>
      <c r="BL73" s="26">
        <f t="shared" si="65"/>
        <v>0</v>
      </c>
      <c r="BM73" s="26">
        <f t="shared" si="65"/>
        <v>0</v>
      </c>
      <c r="BN73" s="26">
        <f t="shared" si="65"/>
        <v>0</v>
      </c>
      <c r="BO73" s="26">
        <f t="shared" si="65"/>
        <v>0</v>
      </c>
      <c r="BP73" s="26">
        <f t="shared" si="65"/>
        <v>0</v>
      </c>
      <c r="BQ73" s="26">
        <f t="shared" si="65"/>
        <v>0</v>
      </c>
      <c r="BR73" s="26">
        <f t="shared" si="63"/>
        <v>0</v>
      </c>
      <c r="BS73" s="26">
        <f t="shared" si="63"/>
        <v>0</v>
      </c>
      <c r="BT73" s="26">
        <f t="shared" si="61"/>
        <v>0</v>
      </c>
      <c r="BU73" s="26">
        <f t="shared" si="61"/>
        <v>0</v>
      </c>
      <c r="BV73" s="26">
        <f t="shared" si="61"/>
        <v>0</v>
      </c>
      <c r="BW73" s="26">
        <f t="shared" si="61"/>
        <v>0</v>
      </c>
      <c r="BX73" s="26"/>
      <c r="BY73" s="26">
        <f t="shared" si="38"/>
        <v>0</v>
      </c>
      <c r="BZ73" s="27" t="e">
        <f t="shared" si="24"/>
        <v>#DIV/0!</v>
      </c>
      <c r="CA73" s="26">
        <f t="shared" si="39"/>
        <v>0</v>
      </c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7" t="e">
        <f t="shared" si="7"/>
        <v>#DIV/0!</v>
      </c>
      <c r="CY73" s="26">
        <f t="shared" si="44"/>
        <v>0</v>
      </c>
      <c r="CZ73" s="26">
        <f t="shared" si="66"/>
        <v>0</v>
      </c>
      <c r="DA73" s="26">
        <f t="shared" si="66"/>
        <v>0</v>
      </c>
      <c r="DB73" s="26">
        <f t="shared" si="66"/>
        <v>0</v>
      </c>
      <c r="DC73" s="26">
        <f t="shared" si="66"/>
        <v>0</v>
      </c>
      <c r="DD73" s="26">
        <f t="shared" si="66"/>
        <v>0</v>
      </c>
      <c r="DE73" s="26">
        <f t="shared" si="66"/>
        <v>0</v>
      </c>
      <c r="DF73" s="26">
        <f t="shared" si="66"/>
        <v>0</v>
      </c>
      <c r="DG73" s="26">
        <f t="shared" si="66"/>
        <v>0</v>
      </c>
      <c r="DH73" s="26">
        <f t="shared" si="66"/>
        <v>0</v>
      </c>
      <c r="DI73" s="26">
        <f t="shared" si="66"/>
        <v>0</v>
      </c>
      <c r="DJ73" s="26">
        <f t="shared" si="66"/>
        <v>0</v>
      </c>
      <c r="DK73" s="26">
        <f t="shared" si="66"/>
        <v>0</v>
      </c>
      <c r="DL73" s="26">
        <f t="shared" si="66"/>
        <v>0</v>
      </c>
      <c r="DM73" s="26">
        <f t="shared" si="66"/>
        <v>0</v>
      </c>
      <c r="DN73" s="26">
        <f t="shared" si="64"/>
        <v>0</v>
      </c>
      <c r="DO73" s="26">
        <f t="shared" si="64"/>
        <v>0</v>
      </c>
      <c r="DP73" s="26">
        <f t="shared" si="62"/>
        <v>0</v>
      </c>
      <c r="DQ73" s="26">
        <f t="shared" si="62"/>
        <v>0</v>
      </c>
      <c r="DR73" s="26">
        <f t="shared" si="62"/>
        <v>0</v>
      </c>
      <c r="DS73" s="26">
        <f t="shared" si="62"/>
        <v>0</v>
      </c>
      <c r="DT73" s="26"/>
      <c r="DU73" s="26">
        <f t="shared" si="42"/>
        <v>0</v>
      </c>
      <c r="DX73">
        <v>0</v>
      </c>
      <c r="DY73" s="47">
        <v>0</v>
      </c>
      <c r="DZ73" s="261"/>
    </row>
    <row r="74" spans="1:130" ht="33" hidden="1" customHeight="1" x14ac:dyDescent="0.3">
      <c r="A74" s="162"/>
      <c r="B74" s="184" t="s">
        <v>215</v>
      </c>
      <c r="C74" s="218" t="s">
        <v>216</v>
      </c>
      <c r="D74" s="221" t="s">
        <v>217</v>
      </c>
      <c r="E74" s="53">
        <v>410</v>
      </c>
      <c r="F74" s="219" t="s">
        <v>218</v>
      </c>
      <c r="G74" s="26">
        <f t="shared" si="60"/>
        <v>127000000</v>
      </c>
      <c r="H74" s="26"/>
      <c r="I74" s="26"/>
      <c r="J74" s="26"/>
      <c r="K74" s="26"/>
      <c r="L74" s="26"/>
      <c r="M74" s="37"/>
      <c r="N74" s="26">
        <v>32000000</v>
      </c>
      <c r="O74" s="37"/>
      <c r="P74" s="37"/>
      <c r="Q74" s="26"/>
      <c r="R74" s="26">
        <f>20000000</f>
        <v>20000000</v>
      </c>
      <c r="S74" s="26"/>
      <c r="T74" s="26"/>
      <c r="U74" s="26"/>
      <c r="V74" s="26"/>
      <c r="W74" s="26"/>
      <c r="X74" s="26"/>
      <c r="Y74" s="26">
        <v>50000000</v>
      </c>
      <c r="Z74" s="26"/>
      <c r="AA74" s="26"/>
      <c r="AB74" s="26"/>
      <c r="AC74" s="26">
        <f>25000000</f>
        <v>25000000</v>
      </c>
      <c r="AD74" s="27">
        <f>+AE74/G74</f>
        <v>0.36292696850393702</v>
      </c>
      <c r="AE74" s="26">
        <f t="shared" si="35"/>
        <v>46091725</v>
      </c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>
        <f>+'[2]MAYO 2019'!$T$1407</f>
        <v>5000000</v>
      </c>
      <c r="AQ74" s="26"/>
      <c r="AR74" s="26"/>
      <c r="AS74" s="26"/>
      <c r="AT74" s="26"/>
      <c r="AU74" s="26"/>
      <c r="AV74" s="26"/>
      <c r="AW74" s="26">
        <f>+'[4]MARZO 2019'!$AA$946</f>
        <v>41091725</v>
      </c>
      <c r="AX74" s="26"/>
      <c r="AY74" s="26"/>
      <c r="AZ74" s="26"/>
      <c r="BA74" s="26"/>
      <c r="BB74" s="27">
        <f t="shared" si="14"/>
        <v>0.63707303149606298</v>
      </c>
      <c r="BC74" s="26">
        <f t="shared" si="43"/>
        <v>80908275</v>
      </c>
      <c r="BD74" s="26">
        <f t="shared" si="65"/>
        <v>0</v>
      </c>
      <c r="BE74" s="26">
        <f t="shared" si="65"/>
        <v>0</v>
      </c>
      <c r="BF74" s="26">
        <f t="shared" si="65"/>
        <v>0</v>
      </c>
      <c r="BG74" s="26">
        <f t="shared" si="65"/>
        <v>0</v>
      </c>
      <c r="BH74" s="26">
        <f t="shared" si="65"/>
        <v>0</v>
      </c>
      <c r="BI74" s="26">
        <f t="shared" si="65"/>
        <v>0</v>
      </c>
      <c r="BJ74" s="26">
        <f t="shared" si="65"/>
        <v>32000000</v>
      </c>
      <c r="BK74" s="26">
        <f t="shared" si="65"/>
        <v>0</v>
      </c>
      <c r="BL74" s="26">
        <f t="shared" si="65"/>
        <v>0</v>
      </c>
      <c r="BM74" s="26">
        <f t="shared" si="65"/>
        <v>0</v>
      </c>
      <c r="BN74" s="26">
        <f t="shared" si="65"/>
        <v>15000000</v>
      </c>
      <c r="BO74" s="26">
        <f t="shared" si="65"/>
        <v>0</v>
      </c>
      <c r="BP74" s="26">
        <f t="shared" si="65"/>
        <v>0</v>
      </c>
      <c r="BQ74" s="26">
        <f t="shared" si="65"/>
        <v>0</v>
      </c>
      <c r="BR74" s="26">
        <f t="shared" si="63"/>
        <v>0</v>
      </c>
      <c r="BS74" s="26">
        <f t="shared" si="63"/>
        <v>0</v>
      </c>
      <c r="BT74" s="26">
        <f t="shared" si="61"/>
        <v>0</v>
      </c>
      <c r="BU74" s="26">
        <f t="shared" si="61"/>
        <v>8908275</v>
      </c>
      <c r="BV74" s="26">
        <f t="shared" si="61"/>
        <v>0</v>
      </c>
      <c r="BW74" s="26">
        <f t="shared" si="61"/>
        <v>0</v>
      </c>
      <c r="BX74" s="26"/>
      <c r="BY74" s="26">
        <f t="shared" si="38"/>
        <v>25000000</v>
      </c>
      <c r="BZ74" s="27">
        <f>+CA74/G74</f>
        <v>0.36292689763779529</v>
      </c>
      <c r="CA74" s="26">
        <f t="shared" si="39"/>
        <v>46091716</v>
      </c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>
        <f>+'[2]MAYO 2019'!$H$1412</f>
        <v>4999991</v>
      </c>
      <c r="CM74" s="26"/>
      <c r="CN74" s="26"/>
      <c r="CO74" s="26"/>
      <c r="CP74" s="26"/>
      <c r="CQ74" s="26"/>
      <c r="CR74" s="26"/>
      <c r="CS74" s="26">
        <f>+'[1]ABRIL 2019'!$H$1133</f>
        <v>41091725</v>
      </c>
      <c r="CT74" s="26"/>
      <c r="CU74" s="26"/>
      <c r="CV74" s="26"/>
      <c r="CW74" s="26"/>
      <c r="CX74" s="27">
        <f t="shared" si="7"/>
        <v>0.63707310236220471</v>
      </c>
      <c r="CY74" s="26">
        <f t="shared" si="44"/>
        <v>80908284</v>
      </c>
      <c r="CZ74" s="26">
        <f t="shared" si="66"/>
        <v>0</v>
      </c>
      <c r="DA74" s="26">
        <f t="shared" si="66"/>
        <v>0</v>
      </c>
      <c r="DB74" s="26">
        <f t="shared" si="66"/>
        <v>0</v>
      </c>
      <c r="DC74" s="26">
        <f t="shared" si="66"/>
        <v>0</v>
      </c>
      <c r="DD74" s="26">
        <f t="shared" si="66"/>
        <v>0</v>
      </c>
      <c r="DE74" s="26">
        <f t="shared" si="66"/>
        <v>0</v>
      </c>
      <c r="DF74" s="26">
        <f t="shared" si="66"/>
        <v>32000000</v>
      </c>
      <c r="DG74" s="26">
        <f t="shared" si="66"/>
        <v>0</v>
      </c>
      <c r="DH74" s="26">
        <f t="shared" si="66"/>
        <v>0</v>
      </c>
      <c r="DI74" s="26">
        <f t="shared" si="66"/>
        <v>0</v>
      </c>
      <c r="DJ74" s="26">
        <f t="shared" si="66"/>
        <v>15000009</v>
      </c>
      <c r="DK74" s="26">
        <f t="shared" si="66"/>
        <v>0</v>
      </c>
      <c r="DL74" s="26">
        <f t="shared" si="66"/>
        <v>0</v>
      </c>
      <c r="DM74" s="26">
        <f t="shared" si="66"/>
        <v>0</v>
      </c>
      <c r="DN74" s="26">
        <f t="shared" si="64"/>
        <v>0</v>
      </c>
      <c r="DO74" s="26">
        <f t="shared" si="64"/>
        <v>0</v>
      </c>
      <c r="DP74" s="26">
        <f t="shared" si="62"/>
        <v>0</v>
      </c>
      <c r="DQ74" s="26">
        <f t="shared" si="62"/>
        <v>8908275</v>
      </c>
      <c r="DR74" s="26">
        <f t="shared" si="62"/>
        <v>0</v>
      </c>
      <c r="DS74" s="26">
        <f t="shared" si="62"/>
        <v>0</v>
      </c>
      <c r="DT74" s="26"/>
      <c r="DU74" s="26">
        <f t="shared" si="42"/>
        <v>25000000</v>
      </c>
      <c r="DV74" s="46"/>
      <c r="DX74">
        <v>127000000</v>
      </c>
      <c r="DY74" s="47">
        <v>46091716</v>
      </c>
      <c r="DZ74" s="261"/>
    </row>
    <row r="75" spans="1:130" ht="43.8" hidden="1" customHeight="1" x14ac:dyDescent="0.3">
      <c r="A75" s="162"/>
      <c r="B75" s="184"/>
      <c r="C75" s="218" t="s">
        <v>219</v>
      </c>
      <c r="D75" s="221" t="s">
        <v>220</v>
      </c>
      <c r="E75" s="53">
        <v>410</v>
      </c>
      <c r="F75" s="219" t="s">
        <v>134</v>
      </c>
      <c r="G75" s="26">
        <f t="shared" si="60"/>
        <v>10000000</v>
      </c>
      <c r="H75" s="26"/>
      <c r="I75" s="26"/>
      <c r="J75" s="26"/>
      <c r="K75" s="26"/>
      <c r="L75" s="26"/>
      <c r="M75" s="37"/>
      <c r="N75" s="26"/>
      <c r="O75" s="37"/>
      <c r="P75" s="37"/>
      <c r="Q75" s="26"/>
      <c r="R75" s="26"/>
      <c r="S75" s="26"/>
      <c r="T75" s="26"/>
      <c r="U75" s="26"/>
      <c r="V75" s="26"/>
      <c r="W75" s="26"/>
      <c r="X75" s="26"/>
      <c r="Y75" s="26">
        <v>10000000</v>
      </c>
      <c r="Z75" s="26"/>
      <c r="AA75" s="26"/>
      <c r="AB75" s="26"/>
      <c r="AC75" s="26"/>
      <c r="AD75" s="27">
        <f>+AE75/G75</f>
        <v>0</v>
      </c>
      <c r="AE75" s="26">
        <f t="shared" si="35"/>
        <v>0</v>
      </c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7">
        <f t="shared" si="14"/>
        <v>1</v>
      </c>
      <c r="BC75" s="26">
        <f t="shared" si="43"/>
        <v>10000000</v>
      </c>
      <c r="BD75" s="26">
        <f t="shared" si="65"/>
        <v>0</v>
      </c>
      <c r="BE75" s="26">
        <f t="shared" si="65"/>
        <v>0</v>
      </c>
      <c r="BF75" s="26">
        <f t="shared" si="65"/>
        <v>0</v>
      </c>
      <c r="BG75" s="26">
        <f t="shared" si="65"/>
        <v>0</v>
      </c>
      <c r="BH75" s="26">
        <f t="shared" si="65"/>
        <v>0</v>
      </c>
      <c r="BI75" s="26">
        <f t="shared" si="65"/>
        <v>0</v>
      </c>
      <c r="BJ75" s="26">
        <f t="shared" si="65"/>
        <v>0</v>
      </c>
      <c r="BK75" s="26">
        <f t="shared" si="65"/>
        <v>0</v>
      </c>
      <c r="BL75" s="26">
        <f t="shared" si="65"/>
        <v>0</v>
      </c>
      <c r="BM75" s="26">
        <f t="shared" si="65"/>
        <v>0</v>
      </c>
      <c r="BN75" s="26">
        <f t="shared" si="65"/>
        <v>0</v>
      </c>
      <c r="BO75" s="26">
        <f t="shared" si="65"/>
        <v>0</v>
      </c>
      <c r="BP75" s="26">
        <f t="shared" si="65"/>
        <v>0</v>
      </c>
      <c r="BQ75" s="26">
        <f t="shared" si="65"/>
        <v>0</v>
      </c>
      <c r="BR75" s="26">
        <f t="shared" si="63"/>
        <v>0</v>
      </c>
      <c r="BS75" s="26">
        <f t="shared" si="63"/>
        <v>0</v>
      </c>
      <c r="BT75" s="26">
        <f t="shared" si="61"/>
        <v>0</v>
      </c>
      <c r="BU75" s="26">
        <f t="shared" si="61"/>
        <v>10000000</v>
      </c>
      <c r="BV75" s="26">
        <f t="shared" si="61"/>
        <v>0</v>
      </c>
      <c r="BW75" s="26">
        <f t="shared" si="61"/>
        <v>0</v>
      </c>
      <c r="BX75" s="26"/>
      <c r="BY75" s="26">
        <f t="shared" si="38"/>
        <v>0</v>
      </c>
      <c r="BZ75" s="27">
        <f>+CA75/G75</f>
        <v>0</v>
      </c>
      <c r="CA75" s="26">
        <f t="shared" si="39"/>
        <v>0</v>
      </c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7">
        <f t="shared" si="7"/>
        <v>1</v>
      </c>
      <c r="CY75" s="26">
        <f t="shared" si="44"/>
        <v>10000000</v>
      </c>
      <c r="CZ75" s="26">
        <f t="shared" si="66"/>
        <v>0</v>
      </c>
      <c r="DA75" s="26">
        <f t="shared" si="66"/>
        <v>0</v>
      </c>
      <c r="DB75" s="26">
        <f t="shared" si="66"/>
        <v>0</v>
      </c>
      <c r="DC75" s="26">
        <f t="shared" si="66"/>
        <v>0</v>
      </c>
      <c r="DD75" s="26">
        <f t="shared" si="66"/>
        <v>0</v>
      </c>
      <c r="DE75" s="26">
        <f t="shared" si="66"/>
        <v>0</v>
      </c>
      <c r="DF75" s="26">
        <f t="shared" si="66"/>
        <v>0</v>
      </c>
      <c r="DG75" s="26">
        <f t="shared" si="66"/>
        <v>0</v>
      </c>
      <c r="DH75" s="26">
        <f t="shared" si="66"/>
        <v>0</v>
      </c>
      <c r="DI75" s="26">
        <f t="shared" si="66"/>
        <v>0</v>
      </c>
      <c r="DJ75" s="26">
        <f t="shared" si="66"/>
        <v>0</v>
      </c>
      <c r="DK75" s="26">
        <f t="shared" si="66"/>
        <v>0</v>
      </c>
      <c r="DL75" s="26">
        <f t="shared" si="66"/>
        <v>0</v>
      </c>
      <c r="DM75" s="26">
        <f t="shared" si="66"/>
        <v>0</v>
      </c>
      <c r="DN75" s="26">
        <f t="shared" si="64"/>
        <v>0</v>
      </c>
      <c r="DO75" s="26">
        <f t="shared" si="64"/>
        <v>0</v>
      </c>
      <c r="DP75" s="26">
        <f t="shared" si="62"/>
        <v>0</v>
      </c>
      <c r="DQ75" s="26">
        <f t="shared" si="62"/>
        <v>10000000</v>
      </c>
      <c r="DR75" s="26">
        <f t="shared" si="62"/>
        <v>0</v>
      </c>
      <c r="DS75" s="26">
        <f t="shared" si="62"/>
        <v>0</v>
      </c>
      <c r="DT75" s="26"/>
      <c r="DU75" s="26">
        <f t="shared" si="42"/>
        <v>0</v>
      </c>
      <c r="DV75" s="46"/>
      <c r="DX75">
        <v>10000000</v>
      </c>
      <c r="DY75" s="47">
        <v>0</v>
      </c>
      <c r="DZ75" s="261"/>
    </row>
    <row r="76" spans="1:130" ht="45" hidden="1" customHeight="1" x14ac:dyDescent="0.3">
      <c r="A76" s="162"/>
      <c r="B76" s="53" t="s">
        <v>221</v>
      </c>
      <c r="C76" s="218" t="s">
        <v>222</v>
      </c>
      <c r="D76" s="221" t="s">
        <v>223</v>
      </c>
      <c r="E76" s="53">
        <v>410</v>
      </c>
      <c r="F76" s="219" t="s">
        <v>224</v>
      </c>
      <c r="G76" s="26">
        <f t="shared" si="60"/>
        <v>134982598</v>
      </c>
      <c r="H76" s="26"/>
      <c r="I76" s="26"/>
      <c r="J76" s="26"/>
      <c r="K76" s="26"/>
      <c r="L76" s="26"/>
      <c r="M76" s="37"/>
      <c r="N76" s="26">
        <v>50000000</v>
      </c>
      <c r="O76" s="37"/>
      <c r="P76" s="37"/>
      <c r="Q76" s="26"/>
      <c r="R76" s="26"/>
      <c r="S76" s="26"/>
      <c r="T76" s="26"/>
      <c r="U76" s="26"/>
      <c r="V76" s="26"/>
      <c r="W76" s="26"/>
      <c r="X76" s="26"/>
      <c r="Y76" s="26">
        <v>30000000</v>
      </c>
      <c r="Z76" s="26"/>
      <c r="AA76" s="26"/>
      <c r="AB76" s="26"/>
      <c r="AC76" s="26">
        <f>50982598+4000000</f>
        <v>54982598</v>
      </c>
      <c r="AD76" s="27">
        <f t="shared" ref="AD76:AD94" si="67">+AE76/G76</f>
        <v>0.59363950751636885</v>
      </c>
      <c r="AE76" s="26">
        <f t="shared" si="35"/>
        <v>80131003</v>
      </c>
      <c r="AF76" s="26"/>
      <c r="AG76" s="26"/>
      <c r="AH76" s="26"/>
      <c r="AI76" s="26"/>
      <c r="AJ76" s="26"/>
      <c r="AK76" s="26"/>
      <c r="AL76" s="26">
        <f>+'[2]MAYO 2019'!$P$1431</f>
        <v>21964555</v>
      </c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>
        <f>+'[3]FEBRERO 2019'!$AA$807</f>
        <v>26860683</v>
      </c>
      <c r="AX76" s="26"/>
      <c r="AY76" s="26"/>
      <c r="AZ76" s="26"/>
      <c r="BA76" s="26">
        <f>+'[1]ABRIL 2019'!$AF$1157</f>
        <v>31305765</v>
      </c>
      <c r="BB76" s="27">
        <f t="shared" si="14"/>
        <v>0.40636049248363115</v>
      </c>
      <c r="BC76" s="26">
        <f t="shared" si="43"/>
        <v>54851595</v>
      </c>
      <c r="BD76" s="26">
        <f t="shared" si="65"/>
        <v>0</v>
      </c>
      <c r="BE76" s="26">
        <f t="shared" si="65"/>
        <v>0</v>
      </c>
      <c r="BF76" s="26">
        <f t="shared" si="65"/>
        <v>0</v>
      </c>
      <c r="BG76" s="26">
        <f t="shared" si="65"/>
        <v>0</v>
      </c>
      <c r="BH76" s="26">
        <f t="shared" si="65"/>
        <v>0</v>
      </c>
      <c r="BI76" s="26">
        <f t="shared" si="65"/>
        <v>0</v>
      </c>
      <c r="BJ76" s="26">
        <f t="shared" si="65"/>
        <v>28035445</v>
      </c>
      <c r="BK76" s="26">
        <f t="shared" si="65"/>
        <v>0</v>
      </c>
      <c r="BL76" s="26">
        <f t="shared" si="65"/>
        <v>0</v>
      </c>
      <c r="BM76" s="26">
        <f t="shared" si="65"/>
        <v>0</v>
      </c>
      <c r="BN76" s="26">
        <f t="shared" si="65"/>
        <v>0</v>
      </c>
      <c r="BO76" s="26">
        <f t="shared" si="65"/>
        <v>0</v>
      </c>
      <c r="BP76" s="26">
        <f t="shared" si="65"/>
        <v>0</v>
      </c>
      <c r="BQ76" s="26">
        <f t="shared" si="65"/>
        <v>0</v>
      </c>
      <c r="BR76" s="26">
        <f t="shared" si="63"/>
        <v>0</v>
      </c>
      <c r="BS76" s="26">
        <f t="shared" si="63"/>
        <v>0</v>
      </c>
      <c r="BT76" s="26">
        <f t="shared" si="61"/>
        <v>0</v>
      </c>
      <c r="BU76" s="26">
        <f t="shared" si="61"/>
        <v>3139317</v>
      </c>
      <c r="BV76" s="26">
        <f t="shared" si="61"/>
        <v>0</v>
      </c>
      <c r="BW76" s="26">
        <f t="shared" si="61"/>
        <v>0</v>
      </c>
      <c r="BX76" s="26"/>
      <c r="BY76" s="26">
        <f t="shared" si="38"/>
        <v>23676833</v>
      </c>
      <c r="BZ76" s="27">
        <f t="shared" ref="BZ76:BZ94" si="68">+CA76/G76</f>
        <v>0.52330926390970778</v>
      </c>
      <c r="CA76" s="26">
        <f>SUM(CB76:CW76)</f>
        <v>70637644</v>
      </c>
      <c r="CB76" s="26"/>
      <c r="CC76" s="26"/>
      <c r="CD76" s="26"/>
      <c r="CE76" s="26"/>
      <c r="CF76" s="26"/>
      <c r="CG76" s="26"/>
      <c r="CH76" s="26">
        <f>+'[2]MAYO 2019'!$H$1448+'[2]MAYO 2019'!$H$1449+'[2]MAYO 2019'!$H$1452+'[2]MAYO 2019'!$H$1454+'[2]MAYO 2019'!$H$1455+'[2]MAYO 2019'!$H$1456+'[2]MAYO 2019'!$H$1457+'[2]MAYO 2019'!$H$1458+'[2]MAYO 2019'!$H$1461</f>
        <v>19205375</v>
      </c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>
        <f>+'[2]MAYO 2019'!$H$1445+'[2]MAYO 2019'!$H$1441+'[2]MAYO 2019'!$H$1439+'[2]MAYO 2019'!$H$1436</f>
        <v>26787683</v>
      </c>
      <c r="CT76" s="26"/>
      <c r="CU76" s="26"/>
      <c r="CV76" s="26"/>
      <c r="CW76" s="26">
        <f>+'[2]MAYO 2019'!$H$1432+'[2]MAYO 2019'!$H$1434+'[2]MAYO 2019'!$H$1450</f>
        <v>24644586</v>
      </c>
      <c r="CX76" s="27">
        <f t="shared" si="7"/>
        <v>0.47669073609029222</v>
      </c>
      <c r="CY76" s="26">
        <f t="shared" si="44"/>
        <v>64344954</v>
      </c>
      <c r="CZ76" s="26">
        <f t="shared" si="66"/>
        <v>0</v>
      </c>
      <c r="DA76" s="26">
        <f t="shared" si="66"/>
        <v>0</v>
      </c>
      <c r="DB76" s="26">
        <f t="shared" si="66"/>
        <v>0</v>
      </c>
      <c r="DC76" s="26">
        <f t="shared" si="66"/>
        <v>0</v>
      </c>
      <c r="DD76" s="26">
        <f t="shared" si="66"/>
        <v>0</v>
      </c>
      <c r="DE76" s="26">
        <f t="shared" si="66"/>
        <v>0</v>
      </c>
      <c r="DF76" s="26">
        <f t="shared" si="66"/>
        <v>30794625</v>
      </c>
      <c r="DG76" s="26">
        <f t="shared" si="66"/>
        <v>0</v>
      </c>
      <c r="DH76" s="26">
        <f t="shared" si="66"/>
        <v>0</v>
      </c>
      <c r="DI76" s="26">
        <f t="shared" si="66"/>
        <v>0</v>
      </c>
      <c r="DJ76" s="26">
        <f t="shared" si="66"/>
        <v>0</v>
      </c>
      <c r="DK76" s="26">
        <f t="shared" si="66"/>
        <v>0</v>
      </c>
      <c r="DL76" s="26">
        <f t="shared" si="66"/>
        <v>0</v>
      </c>
      <c r="DM76" s="26">
        <f t="shared" si="66"/>
        <v>0</v>
      </c>
      <c r="DN76" s="26">
        <f t="shared" si="64"/>
        <v>0</v>
      </c>
      <c r="DO76" s="26">
        <f t="shared" si="64"/>
        <v>0</v>
      </c>
      <c r="DP76" s="26">
        <f t="shared" si="62"/>
        <v>0</v>
      </c>
      <c r="DQ76" s="26">
        <f t="shared" si="62"/>
        <v>3212317</v>
      </c>
      <c r="DR76" s="26">
        <f t="shared" si="62"/>
        <v>0</v>
      </c>
      <c r="DS76" s="26">
        <f t="shared" si="62"/>
        <v>0</v>
      </c>
      <c r="DT76" s="26"/>
      <c r="DU76" s="26">
        <f t="shared" si="42"/>
        <v>30338012</v>
      </c>
      <c r="DV76" s="46"/>
      <c r="DX76">
        <v>134982598</v>
      </c>
      <c r="DY76" s="47">
        <v>70637644</v>
      </c>
      <c r="DZ76" s="261"/>
    </row>
    <row r="77" spans="1:130" ht="28.8" hidden="1" customHeight="1" x14ac:dyDescent="0.3">
      <c r="A77" s="162"/>
      <c r="B77" s="53"/>
      <c r="C77" s="218" t="s">
        <v>225</v>
      </c>
      <c r="D77" s="221" t="s">
        <v>226</v>
      </c>
      <c r="E77" s="53">
        <v>410</v>
      </c>
      <c r="F77" s="219" t="s">
        <v>227</v>
      </c>
      <c r="G77" s="26">
        <f t="shared" si="60"/>
        <v>85000000</v>
      </c>
      <c r="H77" s="26"/>
      <c r="I77" s="26"/>
      <c r="J77" s="26"/>
      <c r="K77" s="26"/>
      <c r="L77" s="26"/>
      <c r="M77" s="37"/>
      <c r="N77" s="26">
        <v>50000000</v>
      </c>
      <c r="O77" s="37"/>
      <c r="P77" s="37"/>
      <c r="Q77" s="26"/>
      <c r="R77" s="26"/>
      <c r="S77" s="26"/>
      <c r="T77" s="26"/>
      <c r="U77" s="26"/>
      <c r="V77" s="26"/>
      <c r="W77" s="26"/>
      <c r="X77" s="26"/>
      <c r="Y77" s="26">
        <v>30000000</v>
      </c>
      <c r="Z77" s="26"/>
      <c r="AA77" s="26"/>
      <c r="AB77" s="26"/>
      <c r="AC77" s="26">
        <f>5000000</f>
        <v>5000000</v>
      </c>
      <c r="AD77" s="27">
        <f t="shared" si="67"/>
        <v>6.7063764705882351E-3</v>
      </c>
      <c r="AE77" s="26">
        <f t="shared" si="35"/>
        <v>570042</v>
      </c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>
        <f>+'[1]ABRIL 2019'!$AF$1191</f>
        <v>570042</v>
      </c>
      <c r="BB77" s="27">
        <f t="shared" si="14"/>
        <v>0.99329362352941175</v>
      </c>
      <c r="BC77" s="26">
        <f t="shared" si="43"/>
        <v>84429958</v>
      </c>
      <c r="BD77" s="26">
        <f t="shared" si="65"/>
        <v>0</v>
      </c>
      <c r="BE77" s="26">
        <f t="shared" si="65"/>
        <v>0</v>
      </c>
      <c r="BF77" s="26">
        <f t="shared" si="65"/>
        <v>0</v>
      </c>
      <c r="BG77" s="26">
        <f t="shared" si="65"/>
        <v>0</v>
      </c>
      <c r="BH77" s="26">
        <f t="shared" si="65"/>
        <v>0</v>
      </c>
      <c r="BI77" s="26">
        <f t="shared" si="65"/>
        <v>0</v>
      </c>
      <c r="BJ77" s="26">
        <f t="shared" si="65"/>
        <v>50000000</v>
      </c>
      <c r="BK77" s="26">
        <f t="shared" si="65"/>
        <v>0</v>
      </c>
      <c r="BL77" s="26">
        <f t="shared" si="65"/>
        <v>0</v>
      </c>
      <c r="BM77" s="26">
        <f t="shared" si="65"/>
        <v>0</v>
      </c>
      <c r="BN77" s="26">
        <f t="shared" si="65"/>
        <v>0</v>
      </c>
      <c r="BO77" s="26">
        <f t="shared" si="65"/>
        <v>0</v>
      </c>
      <c r="BP77" s="26">
        <f t="shared" si="65"/>
        <v>0</v>
      </c>
      <c r="BQ77" s="26">
        <f t="shared" si="65"/>
        <v>0</v>
      </c>
      <c r="BR77" s="26">
        <f t="shared" si="63"/>
        <v>0</v>
      </c>
      <c r="BS77" s="26">
        <f t="shared" si="63"/>
        <v>0</v>
      </c>
      <c r="BT77" s="26">
        <f t="shared" si="61"/>
        <v>0</v>
      </c>
      <c r="BU77" s="26">
        <f t="shared" si="61"/>
        <v>30000000</v>
      </c>
      <c r="BV77" s="26">
        <f t="shared" si="61"/>
        <v>0</v>
      </c>
      <c r="BW77" s="26">
        <f t="shared" si="61"/>
        <v>0</v>
      </c>
      <c r="BX77" s="26"/>
      <c r="BY77" s="26">
        <f t="shared" si="38"/>
        <v>4429958</v>
      </c>
      <c r="BZ77" s="27">
        <f t="shared" si="68"/>
        <v>6.7063764705882351E-3</v>
      </c>
      <c r="CA77" s="26">
        <f>SUM(CB77:CW77)</f>
        <v>570042</v>
      </c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>
        <f>+'[1]ABRIL 2019'!$AF$1191</f>
        <v>570042</v>
      </c>
      <c r="CX77" s="27">
        <f t="shared" si="7"/>
        <v>0.99329362352941175</v>
      </c>
      <c r="CY77" s="26">
        <f t="shared" si="44"/>
        <v>84429958</v>
      </c>
      <c r="CZ77" s="26">
        <f t="shared" si="66"/>
        <v>0</v>
      </c>
      <c r="DA77" s="26">
        <f t="shared" si="66"/>
        <v>0</v>
      </c>
      <c r="DB77" s="26">
        <f t="shared" si="66"/>
        <v>0</v>
      </c>
      <c r="DC77" s="26">
        <f t="shared" si="66"/>
        <v>0</v>
      </c>
      <c r="DD77" s="26">
        <f t="shared" si="66"/>
        <v>0</v>
      </c>
      <c r="DE77" s="26">
        <f t="shared" si="66"/>
        <v>0</v>
      </c>
      <c r="DF77" s="26">
        <f t="shared" si="66"/>
        <v>50000000</v>
      </c>
      <c r="DG77" s="26">
        <f t="shared" si="66"/>
        <v>0</v>
      </c>
      <c r="DH77" s="26">
        <f t="shared" si="66"/>
        <v>0</v>
      </c>
      <c r="DI77" s="26">
        <f t="shared" si="66"/>
        <v>0</v>
      </c>
      <c r="DJ77" s="26">
        <f t="shared" si="66"/>
        <v>0</v>
      </c>
      <c r="DK77" s="26">
        <f t="shared" si="66"/>
        <v>0</v>
      </c>
      <c r="DL77" s="26">
        <f t="shared" si="66"/>
        <v>0</v>
      </c>
      <c r="DM77" s="26">
        <f t="shared" si="66"/>
        <v>0</v>
      </c>
      <c r="DN77" s="26">
        <f t="shared" si="64"/>
        <v>0</v>
      </c>
      <c r="DO77" s="26">
        <f t="shared" si="64"/>
        <v>0</v>
      </c>
      <c r="DP77" s="26">
        <f t="shared" si="62"/>
        <v>0</v>
      </c>
      <c r="DQ77" s="26">
        <f t="shared" si="62"/>
        <v>30000000</v>
      </c>
      <c r="DR77" s="26">
        <f t="shared" si="62"/>
        <v>0</v>
      </c>
      <c r="DS77" s="26">
        <f t="shared" si="62"/>
        <v>0</v>
      </c>
      <c r="DT77" s="26"/>
      <c r="DU77" s="26">
        <f t="shared" si="42"/>
        <v>4429958</v>
      </c>
      <c r="DV77" s="46"/>
      <c r="DX77">
        <v>85000000</v>
      </c>
      <c r="DY77" s="47">
        <v>570042</v>
      </c>
      <c r="DZ77" s="261"/>
    </row>
    <row r="78" spans="1:130" ht="45" hidden="1" customHeight="1" x14ac:dyDescent="0.3">
      <c r="A78" s="162"/>
      <c r="B78" s="53"/>
      <c r="C78" s="218" t="s">
        <v>228</v>
      </c>
      <c r="D78" s="221" t="s">
        <v>229</v>
      </c>
      <c r="E78" s="53">
        <v>410</v>
      </c>
      <c r="F78" s="219" t="s">
        <v>227</v>
      </c>
      <c r="G78" s="26">
        <f t="shared" si="60"/>
        <v>128423391</v>
      </c>
      <c r="H78" s="26"/>
      <c r="I78" s="26"/>
      <c r="J78" s="26"/>
      <c r="K78" s="26"/>
      <c r="L78" s="26"/>
      <c r="M78" s="37"/>
      <c r="N78" s="26">
        <v>50000000</v>
      </c>
      <c r="O78" s="37"/>
      <c r="P78" s="37"/>
      <c r="Q78" s="26"/>
      <c r="R78" s="26"/>
      <c r="S78" s="26"/>
      <c r="T78" s="26"/>
      <c r="U78" s="26"/>
      <c r="V78" s="26"/>
      <c r="W78" s="26"/>
      <c r="X78" s="26"/>
      <c r="Y78" s="26">
        <v>70423391</v>
      </c>
      <c r="Z78" s="26"/>
      <c r="AA78" s="26"/>
      <c r="AB78" s="26"/>
      <c r="AC78" s="26">
        <f>8000000</f>
        <v>8000000</v>
      </c>
      <c r="AD78" s="27">
        <f t="shared" si="67"/>
        <v>0.47761159024371191</v>
      </c>
      <c r="AE78" s="26">
        <f t="shared" si="35"/>
        <v>61336500</v>
      </c>
      <c r="AF78" s="26"/>
      <c r="AG78" s="26"/>
      <c r="AH78" s="26"/>
      <c r="AI78" s="26"/>
      <c r="AJ78" s="26"/>
      <c r="AK78" s="26"/>
      <c r="AL78" s="26">
        <f>+'[2]MAYO 2019'!$P$1475</f>
        <v>840000</v>
      </c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>
        <f>+'[1]ABRIL 2019'!$AA$1198</f>
        <v>60496500</v>
      </c>
      <c r="AX78" s="26"/>
      <c r="AY78" s="26"/>
      <c r="AZ78" s="26"/>
      <c r="BA78" s="26"/>
      <c r="BB78" s="27">
        <f t="shared" si="14"/>
        <v>0.52238840975628809</v>
      </c>
      <c r="BC78" s="26">
        <f t="shared" si="43"/>
        <v>67086891</v>
      </c>
      <c r="BD78" s="26">
        <f t="shared" si="65"/>
        <v>0</v>
      </c>
      <c r="BE78" s="26">
        <f t="shared" si="65"/>
        <v>0</v>
      </c>
      <c r="BF78" s="26">
        <f t="shared" si="65"/>
        <v>0</v>
      </c>
      <c r="BG78" s="26">
        <f t="shared" si="65"/>
        <v>0</v>
      </c>
      <c r="BH78" s="26">
        <f t="shared" si="65"/>
        <v>0</v>
      </c>
      <c r="BI78" s="26">
        <f t="shared" si="65"/>
        <v>0</v>
      </c>
      <c r="BJ78" s="26">
        <f t="shared" si="65"/>
        <v>49160000</v>
      </c>
      <c r="BK78" s="26">
        <f t="shared" si="65"/>
        <v>0</v>
      </c>
      <c r="BL78" s="26">
        <f t="shared" si="65"/>
        <v>0</v>
      </c>
      <c r="BM78" s="26">
        <f t="shared" si="65"/>
        <v>0</v>
      </c>
      <c r="BN78" s="26">
        <f t="shared" si="65"/>
        <v>0</v>
      </c>
      <c r="BO78" s="26">
        <f t="shared" si="65"/>
        <v>0</v>
      </c>
      <c r="BP78" s="26">
        <f t="shared" si="65"/>
        <v>0</v>
      </c>
      <c r="BQ78" s="26">
        <f t="shared" si="65"/>
        <v>0</v>
      </c>
      <c r="BR78" s="26">
        <f t="shared" si="63"/>
        <v>0</v>
      </c>
      <c r="BS78" s="26">
        <f t="shared" si="63"/>
        <v>0</v>
      </c>
      <c r="BT78" s="26">
        <f t="shared" si="61"/>
        <v>0</v>
      </c>
      <c r="BU78" s="26">
        <f t="shared" si="61"/>
        <v>9926891</v>
      </c>
      <c r="BV78" s="26">
        <f t="shared" si="61"/>
        <v>0</v>
      </c>
      <c r="BW78" s="26">
        <f t="shared" si="61"/>
        <v>0</v>
      </c>
      <c r="BX78" s="26"/>
      <c r="BY78" s="26">
        <f t="shared" si="38"/>
        <v>8000000</v>
      </c>
      <c r="BZ78" s="27">
        <f t="shared" si="68"/>
        <v>0.47509387912051004</v>
      </c>
      <c r="CA78" s="26">
        <f>SUM(CB78:CW78)</f>
        <v>61013167</v>
      </c>
      <c r="CB78" s="26"/>
      <c r="CC78" s="26"/>
      <c r="CD78" s="26"/>
      <c r="CE78" s="26"/>
      <c r="CF78" s="26"/>
      <c r="CG78" s="26"/>
      <c r="CH78" s="26">
        <f>+'[2]MAYO 2019'!$H$1490+'[2]MAYO 2019'!$H$1491</f>
        <v>840000</v>
      </c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>
        <f>+'[1]ABRIL 2019'!$H$1196</f>
        <v>60173167</v>
      </c>
      <c r="CT78" s="26"/>
      <c r="CU78" s="26"/>
      <c r="CV78" s="26"/>
      <c r="CW78" s="26"/>
      <c r="CX78" s="27">
        <f t="shared" si="7"/>
        <v>0.52490612087948996</v>
      </c>
      <c r="CY78" s="26">
        <f t="shared" si="44"/>
        <v>67410224</v>
      </c>
      <c r="CZ78" s="26">
        <f t="shared" si="66"/>
        <v>0</v>
      </c>
      <c r="DA78" s="26">
        <f t="shared" si="66"/>
        <v>0</v>
      </c>
      <c r="DB78" s="26">
        <f t="shared" si="66"/>
        <v>0</v>
      </c>
      <c r="DC78" s="26">
        <f t="shared" si="66"/>
        <v>0</v>
      </c>
      <c r="DD78" s="26">
        <f t="shared" si="66"/>
        <v>0</v>
      </c>
      <c r="DE78" s="26">
        <f t="shared" si="66"/>
        <v>0</v>
      </c>
      <c r="DF78" s="26">
        <f t="shared" si="66"/>
        <v>49160000</v>
      </c>
      <c r="DG78" s="26">
        <f t="shared" si="66"/>
        <v>0</v>
      </c>
      <c r="DH78" s="26">
        <f t="shared" si="66"/>
        <v>0</v>
      </c>
      <c r="DI78" s="26">
        <f t="shared" si="66"/>
        <v>0</v>
      </c>
      <c r="DJ78" s="26">
        <f t="shared" si="66"/>
        <v>0</v>
      </c>
      <c r="DK78" s="26">
        <f t="shared" si="66"/>
        <v>0</v>
      </c>
      <c r="DL78" s="26">
        <f t="shared" si="66"/>
        <v>0</v>
      </c>
      <c r="DM78" s="26">
        <f t="shared" si="66"/>
        <v>0</v>
      </c>
      <c r="DN78" s="26">
        <f t="shared" si="64"/>
        <v>0</v>
      </c>
      <c r="DO78" s="26">
        <f t="shared" si="64"/>
        <v>0</v>
      </c>
      <c r="DP78" s="26">
        <f t="shared" si="62"/>
        <v>0</v>
      </c>
      <c r="DQ78" s="26">
        <f t="shared" si="62"/>
        <v>10250224</v>
      </c>
      <c r="DR78" s="26">
        <f t="shared" si="62"/>
        <v>0</v>
      </c>
      <c r="DS78" s="26">
        <f t="shared" si="62"/>
        <v>0</v>
      </c>
      <c r="DT78" s="26"/>
      <c r="DU78" s="26">
        <f t="shared" si="42"/>
        <v>8000000</v>
      </c>
      <c r="DV78" s="46"/>
      <c r="DX78">
        <v>128423391</v>
      </c>
      <c r="DY78" s="47">
        <v>61013167</v>
      </c>
      <c r="DZ78" s="261"/>
    </row>
    <row r="79" spans="1:130" s="46" customFormat="1" ht="17.25" customHeight="1" thickTop="1" thickBot="1" x14ac:dyDescent="0.35">
      <c r="A79" s="58"/>
      <c r="B79" s="224" t="s">
        <v>230</v>
      </c>
      <c r="C79" s="224"/>
      <c r="D79" s="224"/>
      <c r="E79" s="224"/>
      <c r="F79" s="225"/>
      <c r="G79" s="60">
        <f>SUM(G39:G78)</f>
        <v>8200701396</v>
      </c>
      <c r="H79" s="60">
        <f t="shared" ref="H79:AB79" si="69">SUM(H39:H78)</f>
        <v>0</v>
      </c>
      <c r="I79" s="60">
        <f t="shared" si="69"/>
        <v>0</v>
      </c>
      <c r="J79" s="60">
        <f t="shared" si="69"/>
        <v>0</v>
      </c>
      <c r="K79" s="60">
        <f t="shared" si="69"/>
        <v>0</v>
      </c>
      <c r="L79" s="60">
        <f t="shared" si="69"/>
        <v>0</v>
      </c>
      <c r="M79" s="60">
        <f t="shared" si="69"/>
        <v>0</v>
      </c>
      <c r="N79" s="60">
        <f t="shared" si="69"/>
        <v>2219061682</v>
      </c>
      <c r="O79" s="60">
        <f t="shared" si="69"/>
        <v>45960534</v>
      </c>
      <c r="P79" s="60">
        <f t="shared" si="69"/>
        <v>45960534</v>
      </c>
      <c r="Q79" s="60">
        <f t="shared" si="69"/>
        <v>85960534</v>
      </c>
      <c r="R79" s="60">
        <f t="shared" si="69"/>
        <v>797458202</v>
      </c>
      <c r="S79" s="60">
        <f t="shared" si="69"/>
        <v>30000000</v>
      </c>
      <c r="T79" s="60">
        <f t="shared" si="69"/>
        <v>60000000</v>
      </c>
      <c r="U79" s="60">
        <f t="shared" si="69"/>
        <v>20000000</v>
      </c>
      <c r="V79" s="60">
        <f t="shared" si="69"/>
        <v>3457651561</v>
      </c>
      <c r="W79" s="60">
        <f t="shared" si="69"/>
        <v>90000000</v>
      </c>
      <c r="X79" s="60">
        <f t="shared" si="69"/>
        <v>0</v>
      </c>
      <c r="Y79" s="60">
        <f t="shared" si="69"/>
        <v>687105289</v>
      </c>
      <c r="Z79" s="60">
        <f t="shared" si="69"/>
        <v>0</v>
      </c>
      <c r="AA79" s="60">
        <f t="shared" si="69"/>
        <v>302298830</v>
      </c>
      <c r="AB79" s="60">
        <f t="shared" si="69"/>
        <v>0</v>
      </c>
      <c r="AC79" s="60">
        <f>SUM(AC39:AC78)</f>
        <v>359244230</v>
      </c>
      <c r="AD79" s="44">
        <f t="shared" si="67"/>
        <v>0.39676315889114711</v>
      </c>
      <c r="AE79" s="60">
        <f t="shared" ref="AE79:BA79" si="70">SUM(AE39:AE78)</f>
        <v>3253736191</v>
      </c>
      <c r="AF79" s="60">
        <f t="shared" si="70"/>
        <v>0</v>
      </c>
      <c r="AG79" s="60">
        <f t="shared" si="70"/>
        <v>0</v>
      </c>
      <c r="AH79" s="60">
        <f t="shared" si="70"/>
        <v>0</v>
      </c>
      <c r="AI79" s="60">
        <f t="shared" si="70"/>
        <v>0</v>
      </c>
      <c r="AJ79" s="60">
        <f t="shared" si="70"/>
        <v>0</v>
      </c>
      <c r="AK79" s="60">
        <f t="shared" si="70"/>
        <v>0</v>
      </c>
      <c r="AL79" s="60">
        <f t="shared" si="70"/>
        <v>1029017853</v>
      </c>
      <c r="AM79" s="60">
        <f t="shared" si="70"/>
        <v>0</v>
      </c>
      <c r="AN79" s="60">
        <f t="shared" si="70"/>
        <v>0</v>
      </c>
      <c r="AO79" s="60">
        <f t="shared" si="70"/>
        <v>1055680</v>
      </c>
      <c r="AP79" s="60">
        <f t="shared" si="70"/>
        <v>153194295</v>
      </c>
      <c r="AQ79" s="60">
        <f t="shared" si="70"/>
        <v>1409058</v>
      </c>
      <c r="AR79" s="60">
        <f t="shared" si="70"/>
        <v>8691616</v>
      </c>
      <c r="AS79" s="60">
        <f t="shared" si="70"/>
        <v>1414058</v>
      </c>
      <c r="AT79" s="60">
        <f t="shared" si="70"/>
        <v>1225728458</v>
      </c>
      <c r="AU79" s="60">
        <f t="shared" si="70"/>
        <v>90000000</v>
      </c>
      <c r="AV79" s="60">
        <f t="shared" si="70"/>
        <v>0</v>
      </c>
      <c r="AW79" s="60">
        <f t="shared" si="70"/>
        <v>521342966</v>
      </c>
      <c r="AX79" s="60">
        <f t="shared" si="70"/>
        <v>0</v>
      </c>
      <c r="AY79" s="60">
        <f t="shared" si="70"/>
        <v>113978820</v>
      </c>
      <c r="AZ79" s="60">
        <f t="shared" si="70"/>
        <v>0</v>
      </c>
      <c r="BA79" s="60">
        <f t="shared" si="70"/>
        <v>107903387</v>
      </c>
      <c r="BB79" s="44">
        <f t="shared" si="14"/>
        <v>0.60323684110885289</v>
      </c>
      <c r="BC79" s="60">
        <f t="shared" ref="BC79:BY79" si="71">SUM(BC39:BC78)</f>
        <v>4946965205</v>
      </c>
      <c r="BD79" s="60">
        <f t="shared" si="71"/>
        <v>0</v>
      </c>
      <c r="BE79" s="60">
        <f t="shared" si="71"/>
        <v>0</v>
      </c>
      <c r="BF79" s="60">
        <f t="shared" si="71"/>
        <v>0</v>
      </c>
      <c r="BG79" s="60">
        <f t="shared" si="71"/>
        <v>0</v>
      </c>
      <c r="BH79" s="60">
        <f t="shared" si="71"/>
        <v>0</v>
      </c>
      <c r="BI79" s="60">
        <f t="shared" si="71"/>
        <v>0</v>
      </c>
      <c r="BJ79" s="60">
        <f t="shared" si="71"/>
        <v>1190043829</v>
      </c>
      <c r="BK79" s="60">
        <f t="shared" si="71"/>
        <v>45960534</v>
      </c>
      <c r="BL79" s="60">
        <f t="shared" si="71"/>
        <v>45960534</v>
      </c>
      <c r="BM79" s="60">
        <f t="shared" si="71"/>
        <v>84904854</v>
      </c>
      <c r="BN79" s="60">
        <f t="shared" si="71"/>
        <v>644263907</v>
      </c>
      <c r="BO79" s="60">
        <f t="shared" si="71"/>
        <v>28590942</v>
      </c>
      <c r="BP79" s="60">
        <f t="shared" si="71"/>
        <v>51308384</v>
      </c>
      <c r="BQ79" s="60">
        <f t="shared" si="71"/>
        <v>18585942</v>
      </c>
      <c r="BR79" s="60">
        <f t="shared" si="71"/>
        <v>2231923103</v>
      </c>
      <c r="BS79" s="60">
        <f t="shared" si="71"/>
        <v>0</v>
      </c>
      <c r="BT79" s="60">
        <f t="shared" si="71"/>
        <v>0</v>
      </c>
      <c r="BU79" s="60">
        <f t="shared" si="71"/>
        <v>165762323</v>
      </c>
      <c r="BV79" s="60">
        <f t="shared" si="71"/>
        <v>0</v>
      </c>
      <c r="BW79" s="60">
        <f t="shared" si="71"/>
        <v>188320010</v>
      </c>
      <c r="BX79" s="60">
        <f t="shared" si="71"/>
        <v>0</v>
      </c>
      <c r="BY79" s="60">
        <f t="shared" si="71"/>
        <v>251340843</v>
      </c>
      <c r="BZ79" s="44">
        <f t="shared" si="68"/>
        <v>0.16463393309973898</v>
      </c>
      <c r="CA79" s="60">
        <f t="shared" ref="CA79:CW79" si="72">SUM(CA39:CA78)</f>
        <v>1350113725</v>
      </c>
      <c r="CB79" s="60">
        <f t="shared" si="72"/>
        <v>0</v>
      </c>
      <c r="CC79" s="60">
        <f t="shared" si="72"/>
        <v>0</v>
      </c>
      <c r="CD79" s="60">
        <f t="shared" si="72"/>
        <v>0</v>
      </c>
      <c r="CE79" s="60">
        <f t="shared" si="72"/>
        <v>0</v>
      </c>
      <c r="CF79" s="60">
        <f t="shared" si="72"/>
        <v>0</v>
      </c>
      <c r="CG79" s="60">
        <f t="shared" si="72"/>
        <v>0</v>
      </c>
      <c r="CH79" s="60">
        <f t="shared" si="72"/>
        <v>388849059</v>
      </c>
      <c r="CI79" s="60">
        <f t="shared" si="72"/>
        <v>0</v>
      </c>
      <c r="CJ79" s="60">
        <f t="shared" si="72"/>
        <v>0</v>
      </c>
      <c r="CK79" s="60">
        <f t="shared" si="72"/>
        <v>480000</v>
      </c>
      <c r="CL79" s="60">
        <f t="shared" si="72"/>
        <v>74422697</v>
      </c>
      <c r="CM79" s="60">
        <f t="shared" si="72"/>
        <v>1409058</v>
      </c>
      <c r="CN79" s="60">
        <f t="shared" si="72"/>
        <v>8242510</v>
      </c>
      <c r="CO79" s="60">
        <f t="shared" si="72"/>
        <v>1414058</v>
      </c>
      <c r="CP79" s="60">
        <f t="shared" si="72"/>
        <v>373876911</v>
      </c>
      <c r="CQ79" s="60">
        <f t="shared" si="72"/>
        <v>59893863</v>
      </c>
      <c r="CR79" s="60">
        <f t="shared" si="72"/>
        <v>0</v>
      </c>
      <c r="CS79" s="60">
        <f t="shared" si="72"/>
        <v>290005631</v>
      </c>
      <c r="CT79" s="60">
        <f t="shared" si="72"/>
        <v>0</v>
      </c>
      <c r="CU79" s="60">
        <f t="shared" si="72"/>
        <v>80077730</v>
      </c>
      <c r="CV79" s="60">
        <f t="shared" si="72"/>
        <v>0</v>
      </c>
      <c r="CW79" s="60">
        <f t="shared" si="72"/>
        <v>71442208</v>
      </c>
      <c r="CX79" s="61">
        <f t="shared" si="7"/>
        <v>0.83536606690026105</v>
      </c>
      <c r="CY79" s="60">
        <f t="shared" ref="CY79:DU79" si="73">SUM(CY39:CY78)</f>
        <v>6850587671</v>
      </c>
      <c r="CZ79" s="60">
        <f t="shared" si="73"/>
        <v>0</v>
      </c>
      <c r="DA79" s="60">
        <f t="shared" si="73"/>
        <v>0</v>
      </c>
      <c r="DB79" s="60">
        <f t="shared" si="73"/>
        <v>0</v>
      </c>
      <c r="DC79" s="60">
        <f t="shared" si="73"/>
        <v>0</v>
      </c>
      <c r="DD79" s="60">
        <f t="shared" si="73"/>
        <v>0</v>
      </c>
      <c r="DE79" s="60">
        <f t="shared" si="73"/>
        <v>0</v>
      </c>
      <c r="DF79" s="60">
        <f t="shared" si="73"/>
        <v>1830212623</v>
      </c>
      <c r="DG79" s="60">
        <f t="shared" si="73"/>
        <v>45960534</v>
      </c>
      <c r="DH79" s="60">
        <f t="shared" si="73"/>
        <v>45960534</v>
      </c>
      <c r="DI79" s="60">
        <f t="shared" si="73"/>
        <v>85480534</v>
      </c>
      <c r="DJ79" s="60">
        <f t="shared" si="73"/>
        <v>723035505</v>
      </c>
      <c r="DK79" s="60">
        <f t="shared" si="73"/>
        <v>28590942</v>
      </c>
      <c r="DL79" s="60">
        <f t="shared" si="73"/>
        <v>51757490</v>
      </c>
      <c r="DM79" s="60">
        <f t="shared" si="73"/>
        <v>18585942</v>
      </c>
      <c r="DN79" s="60">
        <f t="shared" si="73"/>
        <v>3083774650</v>
      </c>
      <c r="DO79" s="60">
        <f t="shared" si="73"/>
        <v>30106137</v>
      </c>
      <c r="DP79" s="60">
        <f t="shared" si="73"/>
        <v>0</v>
      </c>
      <c r="DQ79" s="60">
        <f t="shared" si="73"/>
        <v>397099658</v>
      </c>
      <c r="DR79" s="60">
        <f t="shared" si="73"/>
        <v>0</v>
      </c>
      <c r="DS79" s="60">
        <f t="shared" si="73"/>
        <v>222221100</v>
      </c>
      <c r="DT79" s="60">
        <f>SUM(DT39:DT78)</f>
        <v>0</v>
      </c>
      <c r="DU79" s="60">
        <f t="shared" si="73"/>
        <v>287802022</v>
      </c>
      <c r="DW79" s="254" t="s">
        <v>399</v>
      </c>
      <c r="DX79" s="47">
        <v>8200701396</v>
      </c>
      <c r="DY79" s="47">
        <v>1350113725</v>
      </c>
      <c r="DZ79" s="260">
        <v>16.46</v>
      </c>
    </row>
    <row r="80" spans="1:130" ht="61.2" hidden="1" customHeight="1" thickTop="1" x14ac:dyDescent="0.3">
      <c r="A80" s="183" t="s">
        <v>231</v>
      </c>
      <c r="B80" s="181" t="s">
        <v>232</v>
      </c>
      <c r="C80" s="226" t="s">
        <v>233</v>
      </c>
      <c r="D80" s="55" t="s">
        <v>234</v>
      </c>
      <c r="E80" s="55">
        <v>520</v>
      </c>
      <c r="F80" s="227" t="s">
        <v>235</v>
      </c>
      <c r="G80" s="26">
        <f t="shared" si="60"/>
        <v>273493921</v>
      </c>
      <c r="H80" s="26"/>
      <c r="I80" s="26">
        <v>150000000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>
        <f>93493921+30000000</f>
        <v>123493921</v>
      </c>
      <c r="AD80" s="49">
        <f t="shared" si="67"/>
        <v>0.32729881407492051</v>
      </c>
      <c r="AE80" s="50">
        <f>SUM(AF80:BA80)</f>
        <v>89514236</v>
      </c>
      <c r="AF80" s="50"/>
      <c r="AG80" s="50">
        <f>+'[2]MAYO 2019'!$K$2035</f>
        <v>40579643</v>
      </c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>
        <f>+'[2]MAYO 2019'!$AF$2035</f>
        <v>48934593</v>
      </c>
      <c r="BB80" s="49">
        <f t="shared" si="14"/>
        <v>0.67270118592507955</v>
      </c>
      <c r="BC80" s="26">
        <f t="shared" ref="BC80:BC117" si="74">SUM(BD80:BY80)</f>
        <v>183979685</v>
      </c>
      <c r="BD80" s="26">
        <f t="shared" ref="BD80:BS95" si="75">H80-AF80</f>
        <v>0</v>
      </c>
      <c r="BE80" s="26">
        <f t="shared" si="75"/>
        <v>109420357</v>
      </c>
      <c r="BF80" s="26">
        <f t="shared" si="75"/>
        <v>0</v>
      </c>
      <c r="BG80" s="26">
        <f t="shared" si="75"/>
        <v>0</v>
      </c>
      <c r="BH80" s="26">
        <f t="shared" si="75"/>
        <v>0</v>
      </c>
      <c r="BI80" s="26">
        <f t="shared" si="75"/>
        <v>0</v>
      </c>
      <c r="BJ80" s="26">
        <f t="shared" si="75"/>
        <v>0</v>
      </c>
      <c r="BK80" s="26">
        <f t="shared" si="75"/>
        <v>0</v>
      </c>
      <c r="BL80" s="26">
        <f t="shared" si="75"/>
        <v>0</v>
      </c>
      <c r="BM80" s="26">
        <f t="shared" si="75"/>
        <v>0</v>
      </c>
      <c r="BN80" s="26">
        <f t="shared" si="75"/>
        <v>0</v>
      </c>
      <c r="BO80" s="26">
        <f t="shared" si="75"/>
        <v>0</v>
      </c>
      <c r="BP80" s="26">
        <f t="shared" si="75"/>
        <v>0</v>
      </c>
      <c r="BQ80" s="26">
        <f t="shared" si="75"/>
        <v>0</v>
      </c>
      <c r="BR80" s="26">
        <f t="shared" si="75"/>
        <v>0</v>
      </c>
      <c r="BS80" s="26">
        <f t="shared" si="75"/>
        <v>0</v>
      </c>
      <c r="BT80" s="26">
        <f t="shared" ref="BT80:BW94" si="76">X80-AV80</f>
        <v>0</v>
      </c>
      <c r="BU80" s="26">
        <f t="shared" si="76"/>
        <v>0</v>
      </c>
      <c r="BV80" s="26">
        <f t="shared" si="76"/>
        <v>0</v>
      </c>
      <c r="BW80" s="26">
        <f t="shared" si="76"/>
        <v>0</v>
      </c>
      <c r="BX80" s="26"/>
      <c r="BY80" s="26">
        <f t="shared" ref="BY80:BY102" si="77">AC80-BA80</f>
        <v>74559328</v>
      </c>
      <c r="BZ80" s="49">
        <f t="shared" si="68"/>
        <v>0.22712132969127311</v>
      </c>
      <c r="CA80" s="26">
        <f t="shared" ref="CA80:CA102" si="78">SUM(CB80:CW80)</f>
        <v>62116303</v>
      </c>
      <c r="CB80" s="26"/>
      <c r="CC80" s="26">
        <f>+'[2]MAYO 2019'!$H$2033-CW80</f>
        <v>37979643</v>
      </c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>
        <f>+'[2]MAYO 2019'!$H$2036+'[2]MAYO 2019'!$H$2053+'[2]MAYO 2019'!$H$2082</f>
        <v>24136660</v>
      </c>
      <c r="CX80" s="27">
        <f t="shared" ref="CX80:CX138" si="79">1-BZ80</f>
        <v>0.77287867030872692</v>
      </c>
      <c r="CY80" s="26">
        <f t="shared" si="44"/>
        <v>211377618</v>
      </c>
      <c r="CZ80" s="26">
        <f t="shared" ref="CZ80:DA95" si="80">H80-CB80</f>
        <v>0</v>
      </c>
      <c r="DA80" s="26">
        <f t="shared" si="80"/>
        <v>112020357</v>
      </c>
      <c r="DB80" s="26"/>
      <c r="DC80" s="26">
        <f t="shared" ref="DC80:DR95" si="81">K80-CE80</f>
        <v>0</v>
      </c>
      <c r="DD80" s="26">
        <f t="shared" si="81"/>
        <v>0</v>
      </c>
      <c r="DE80" s="26">
        <f t="shared" si="81"/>
        <v>0</v>
      </c>
      <c r="DF80" s="26">
        <f t="shared" si="81"/>
        <v>0</v>
      </c>
      <c r="DG80" s="26">
        <f t="shared" si="81"/>
        <v>0</v>
      </c>
      <c r="DH80" s="26">
        <f t="shared" si="81"/>
        <v>0</v>
      </c>
      <c r="DI80" s="26">
        <f t="shared" si="81"/>
        <v>0</v>
      </c>
      <c r="DJ80" s="26">
        <f t="shared" si="81"/>
        <v>0</v>
      </c>
      <c r="DK80" s="26">
        <f t="shared" si="81"/>
        <v>0</v>
      </c>
      <c r="DL80" s="26">
        <f t="shared" si="81"/>
        <v>0</v>
      </c>
      <c r="DM80" s="26">
        <f t="shared" si="81"/>
        <v>0</v>
      </c>
      <c r="DN80" s="26">
        <f t="shared" si="81"/>
        <v>0</v>
      </c>
      <c r="DO80" s="26">
        <f t="shared" si="81"/>
        <v>0</v>
      </c>
      <c r="DP80" s="26">
        <f t="shared" si="81"/>
        <v>0</v>
      </c>
      <c r="DQ80" s="26">
        <f t="shared" si="81"/>
        <v>0</v>
      </c>
      <c r="DR80" s="26">
        <f t="shared" si="81"/>
        <v>0</v>
      </c>
      <c r="DS80" s="26">
        <f t="shared" ref="DS80:DS102" si="82">AA80-CU80</f>
        <v>0</v>
      </c>
      <c r="DT80" s="26"/>
      <c r="DU80" s="26">
        <f t="shared" ref="DU80:DU102" si="83">AC80-CW80</f>
        <v>99357261</v>
      </c>
      <c r="DX80" s="47">
        <v>273493921</v>
      </c>
      <c r="DY80" s="47">
        <v>62116303</v>
      </c>
      <c r="DZ80" s="261"/>
    </row>
    <row r="81" spans="1:130" ht="76.2" hidden="1" customHeight="1" x14ac:dyDescent="0.3">
      <c r="A81" s="174"/>
      <c r="B81" s="181"/>
      <c r="C81" s="223" t="s">
        <v>236</v>
      </c>
      <c r="D81" s="221" t="s">
        <v>237</v>
      </c>
      <c r="E81" s="53">
        <v>520</v>
      </c>
      <c r="F81" s="219" t="s">
        <v>134</v>
      </c>
      <c r="G81" s="26">
        <f t="shared" si="60"/>
        <v>20000000</v>
      </c>
      <c r="H81" s="26"/>
      <c r="I81" s="26">
        <v>20000000</v>
      </c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7">
        <f t="shared" si="67"/>
        <v>8.3750000000000005E-2</v>
      </c>
      <c r="AE81" s="26">
        <f>SUM(AF81:BA81)</f>
        <v>1675000</v>
      </c>
      <c r="AF81" s="26"/>
      <c r="AG81" s="26">
        <f>+'[2]MAYO 2019'!$K$2096</f>
        <v>1675000</v>
      </c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7">
        <f t="shared" si="14"/>
        <v>0.91625000000000001</v>
      </c>
      <c r="BC81" s="26">
        <f t="shared" si="74"/>
        <v>18325000</v>
      </c>
      <c r="BD81" s="26">
        <f t="shared" si="75"/>
        <v>0</v>
      </c>
      <c r="BE81" s="26">
        <f t="shared" si="75"/>
        <v>18325000</v>
      </c>
      <c r="BF81" s="26">
        <f t="shared" si="75"/>
        <v>0</v>
      </c>
      <c r="BG81" s="26">
        <f t="shared" si="75"/>
        <v>0</v>
      </c>
      <c r="BH81" s="26">
        <f t="shared" si="75"/>
        <v>0</v>
      </c>
      <c r="BI81" s="26">
        <f t="shared" si="75"/>
        <v>0</v>
      </c>
      <c r="BJ81" s="26">
        <f t="shared" si="75"/>
        <v>0</v>
      </c>
      <c r="BK81" s="26">
        <f t="shared" si="75"/>
        <v>0</v>
      </c>
      <c r="BL81" s="26">
        <f t="shared" si="75"/>
        <v>0</v>
      </c>
      <c r="BM81" s="26">
        <f t="shared" si="75"/>
        <v>0</v>
      </c>
      <c r="BN81" s="26">
        <f t="shared" si="75"/>
        <v>0</v>
      </c>
      <c r="BO81" s="26">
        <f t="shared" si="75"/>
        <v>0</v>
      </c>
      <c r="BP81" s="26">
        <f t="shared" si="75"/>
        <v>0</v>
      </c>
      <c r="BQ81" s="26">
        <f t="shared" si="75"/>
        <v>0</v>
      </c>
      <c r="BR81" s="26">
        <f t="shared" si="75"/>
        <v>0</v>
      </c>
      <c r="BS81" s="26">
        <f t="shared" si="75"/>
        <v>0</v>
      </c>
      <c r="BT81" s="26">
        <f t="shared" si="76"/>
        <v>0</v>
      </c>
      <c r="BU81" s="26">
        <f t="shared" si="76"/>
        <v>0</v>
      </c>
      <c r="BV81" s="26">
        <f t="shared" si="76"/>
        <v>0</v>
      </c>
      <c r="BW81" s="26">
        <f t="shared" si="76"/>
        <v>0</v>
      </c>
      <c r="BX81" s="26"/>
      <c r="BY81" s="26">
        <f t="shared" si="77"/>
        <v>0</v>
      </c>
      <c r="BZ81" s="27">
        <f t="shared" si="68"/>
        <v>8.3750000000000005E-2</v>
      </c>
      <c r="CA81" s="26">
        <f t="shared" si="78"/>
        <v>1675000</v>
      </c>
      <c r="CB81" s="26"/>
      <c r="CC81" s="26">
        <f>+'[2]MAYO 2019'!$H$2094</f>
        <v>1675000</v>
      </c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7">
        <f t="shared" si="79"/>
        <v>0.91625000000000001</v>
      </c>
      <c r="CY81" s="26">
        <f t="shared" si="44"/>
        <v>18325000</v>
      </c>
      <c r="CZ81" s="26">
        <f t="shared" si="80"/>
        <v>0</v>
      </c>
      <c r="DA81" s="26">
        <f t="shared" si="80"/>
        <v>18325000</v>
      </c>
      <c r="DB81" s="26"/>
      <c r="DC81" s="26">
        <f t="shared" si="81"/>
        <v>0</v>
      </c>
      <c r="DD81" s="26">
        <f t="shared" si="81"/>
        <v>0</v>
      </c>
      <c r="DE81" s="26">
        <f t="shared" si="81"/>
        <v>0</v>
      </c>
      <c r="DF81" s="26">
        <f t="shared" si="81"/>
        <v>0</v>
      </c>
      <c r="DG81" s="26">
        <f t="shared" si="81"/>
        <v>0</v>
      </c>
      <c r="DH81" s="26">
        <f t="shared" si="81"/>
        <v>0</v>
      </c>
      <c r="DI81" s="26">
        <f t="shared" si="81"/>
        <v>0</v>
      </c>
      <c r="DJ81" s="26">
        <f t="shared" si="81"/>
        <v>0</v>
      </c>
      <c r="DK81" s="26">
        <f t="shared" si="81"/>
        <v>0</v>
      </c>
      <c r="DL81" s="26">
        <f t="shared" si="81"/>
        <v>0</v>
      </c>
      <c r="DM81" s="26">
        <f t="shared" si="81"/>
        <v>0</v>
      </c>
      <c r="DN81" s="26">
        <f t="shared" si="81"/>
        <v>0</v>
      </c>
      <c r="DO81" s="26">
        <f t="shared" si="81"/>
        <v>0</v>
      </c>
      <c r="DP81" s="26">
        <f t="shared" si="81"/>
        <v>0</v>
      </c>
      <c r="DQ81" s="26">
        <f t="shared" si="81"/>
        <v>0</v>
      </c>
      <c r="DR81" s="26">
        <f t="shared" si="81"/>
        <v>0</v>
      </c>
      <c r="DS81" s="26">
        <f t="shared" si="82"/>
        <v>0</v>
      </c>
      <c r="DT81" s="26"/>
      <c r="DU81" s="26">
        <f t="shared" si="83"/>
        <v>0</v>
      </c>
      <c r="DX81" s="47">
        <v>20000000</v>
      </c>
      <c r="DY81" s="47">
        <v>1675000</v>
      </c>
      <c r="DZ81" s="261"/>
    </row>
    <row r="82" spans="1:130" ht="45.6" hidden="1" customHeight="1" x14ac:dyDescent="0.3">
      <c r="A82" s="174"/>
      <c r="B82" s="173"/>
      <c r="C82" s="223" t="s">
        <v>238</v>
      </c>
      <c r="D82" s="53" t="s">
        <v>239</v>
      </c>
      <c r="E82" s="53">
        <v>520</v>
      </c>
      <c r="F82" s="219" t="s">
        <v>240</v>
      </c>
      <c r="G82" s="26">
        <f t="shared" si="60"/>
        <v>24000000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>
        <f>24000000</f>
        <v>24000000</v>
      </c>
      <c r="AD82" s="27">
        <f t="shared" si="67"/>
        <v>0.36879604166666669</v>
      </c>
      <c r="AE82" s="26">
        <f t="shared" ref="AE82:AE102" si="84">SUM(AF82:BA82)</f>
        <v>8851105</v>
      </c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>
        <f>+'[2]MAYO 2019'!$AF$2105</f>
        <v>8851105</v>
      </c>
      <c r="BB82" s="27">
        <f t="shared" si="14"/>
        <v>0.63120395833333331</v>
      </c>
      <c r="BC82" s="26">
        <f t="shared" si="74"/>
        <v>15148895</v>
      </c>
      <c r="BD82" s="26">
        <f t="shared" si="75"/>
        <v>0</v>
      </c>
      <c r="BE82" s="26">
        <f t="shared" si="75"/>
        <v>0</v>
      </c>
      <c r="BF82" s="26">
        <f t="shared" si="75"/>
        <v>0</v>
      </c>
      <c r="BG82" s="26">
        <f t="shared" si="75"/>
        <v>0</v>
      </c>
      <c r="BH82" s="26">
        <f t="shared" si="75"/>
        <v>0</v>
      </c>
      <c r="BI82" s="26">
        <f t="shared" si="75"/>
        <v>0</v>
      </c>
      <c r="BJ82" s="26">
        <f t="shared" si="75"/>
        <v>0</v>
      </c>
      <c r="BK82" s="26">
        <f t="shared" si="75"/>
        <v>0</v>
      </c>
      <c r="BL82" s="26">
        <f t="shared" si="75"/>
        <v>0</v>
      </c>
      <c r="BM82" s="26">
        <f t="shared" si="75"/>
        <v>0</v>
      </c>
      <c r="BN82" s="26">
        <f t="shared" si="75"/>
        <v>0</v>
      </c>
      <c r="BO82" s="26">
        <f t="shared" si="75"/>
        <v>0</v>
      </c>
      <c r="BP82" s="26">
        <f t="shared" si="75"/>
        <v>0</v>
      </c>
      <c r="BQ82" s="26">
        <f t="shared" si="75"/>
        <v>0</v>
      </c>
      <c r="BR82" s="26">
        <f t="shared" si="75"/>
        <v>0</v>
      </c>
      <c r="BS82" s="26">
        <f t="shared" si="75"/>
        <v>0</v>
      </c>
      <c r="BT82" s="26">
        <f t="shared" si="76"/>
        <v>0</v>
      </c>
      <c r="BU82" s="26">
        <f t="shared" si="76"/>
        <v>0</v>
      </c>
      <c r="BV82" s="26">
        <f t="shared" si="76"/>
        <v>0</v>
      </c>
      <c r="BW82" s="26">
        <f t="shared" si="76"/>
        <v>0</v>
      </c>
      <c r="BX82" s="26"/>
      <c r="BY82" s="26">
        <f t="shared" si="77"/>
        <v>15148895</v>
      </c>
      <c r="BZ82" s="27">
        <f t="shared" si="68"/>
        <v>0.327129375</v>
      </c>
      <c r="CA82" s="26">
        <f t="shared" si="78"/>
        <v>7851105</v>
      </c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>
        <f>+'[2]MAYO 2019'!$H$2103</f>
        <v>7851105</v>
      </c>
      <c r="CX82" s="27">
        <f t="shared" si="79"/>
        <v>0.67287062500000006</v>
      </c>
      <c r="CY82" s="26">
        <f t="shared" si="44"/>
        <v>16148895</v>
      </c>
      <c r="CZ82" s="26">
        <f t="shared" si="80"/>
        <v>0</v>
      </c>
      <c r="DA82" s="26">
        <f t="shared" si="80"/>
        <v>0</v>
      </c>
      <c r="DB82" s="26"/>
      <c r="DC82" s="26">
        <f t="shared" si="81"/>
        <v>0</v>
      </c>
      <c r="DD82" s="26">
        <f t="shared" si="81"/>
        <v>0</v>
      </c>
      <c r="DE82" s="26">
        <f t="shared" si="81"/>
        <v>0</v>
      </c>
      <c r="DF82" s="26">
        <f t="shared" si="81"/>
        <v>0</v>
      </c>
      <c r="DG82" s="26">
        <f t="shared" si="81"/>
        <v>0</v>
      </c>
      <c r="DH82" s="26">
        <f t="shared" si="81"/>
        <v>0</v>
      </c>
      <c r="DI82" s="26">
        <f t="shared" si="81"/>
        <v>0</v>
      </c>
      <c r="DJ82" s="26">
        <f t="shared" si="81"/>
        <v>0</v>
      </c>
      <c r="DK82" s="26">
        <f t="shared" si="81"/>
        <v>0</v>
      </c>
      <c r="DL82" s="26">
        <f t="shared" si="81"/>
        <v>0</v>
      </c>
      <c r="DM82" s="26">
        <f t="shared" si="81"/>
        <v>0</v>
      </c>
      <c r="DN82" s="26">
        <f t="shared" si="81"/>
        <v>0</v>
      </c>
      <c r="DO82" s="26">
        <f t="shared" si="81"/>
        <v>0</v>
      </c>
      <c r="DP82" s="26">
        <f t="shared" si="81"/>
        <v>0</v>
      </c>
      <c r="DQ82" s="26">
        <f t="shared" si="81"/>
        <v>0</v>
      </c>
      <c r="DR82" s="26">
        <f t="shared" si="81"/>
        <v>0</v>
      </c>
      <c r="DS82" s="26">
        <f t="shared" si="82"/>
        <v>0</v>
      </c>
      <c r="DT82" s="26"/>
      <c r="DU82" s="26">
        <f t="shared" si="83"/>
        <v>16148895</v>
      </c>
      <c r="DX82" s="47">
        <v>24000000</v>
      </c>
      <c r="DY82" s="47">
        <v>7851105</v>
      </c>
      <c r="DZ82" s="261"/>
    </row>
    <row r="83" spans="1:130" ht="19.8" hidden="1" customHeight="1" x14ac:dyDescent="0.3">
      <c r="A83" s="174"/>
      <c r="B83" s="65"/>
      <c r="C83" s="223" t="s">
        <v>241</v>
      </c>
      <c r="D83" s="53" t="s">
        <v>242</v>
      </c>
      <c r="E83" s="53">
        <v>520</v>
      </c>
      <c r="F83" s="219" t="s">
        <v>134</v>
      </c>
      <c r="G83" s="26">
        <f t="shared" si="60"/>
        <v>15000000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>
        <v>15000000</v>
      </c>
      <c r="X83" s="26"/>
      <c r="Y83" s="26"/>
      <c r="Z83" s="26"/>
      <c r="AA83" s="26"/>
      <c r="AB83" s="26"/>
      <c r="AC83" s="26"/>
      <c r="AD83" s="27"/>
      <c r="AE83" s="26">
        <f t="shared" si="84"/>
        <v>0</v>
      </c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7">
        <f t="shared" si="14"/>
        <v>1</v>
      </c>
      <c r="BC83" s="26">
        <f t="shared" si="74"/>
        <v>15000000</v>
      </c>
      <c r="BD83" s="26">
        <f t="shared" si="75"/>
        <v>0</v>
      </c>
      <c r="BE83" s="26">
        <f t="shared" si="75"/>
        <v>0</v>
      </c>
      <c r="BF83" s="26">
        <f t="shared" si="75"/>
        <v>0</v>
      </c>
      <c r="BG83" s="26">
        <f t="shared" si="75"/>
        <v>0</v>
      </c>
      <c r="BH83" s="26">
        <f t="shared" si="75"/>
        <v>0</v>
      </c>
      <c r="BI83" s="26">
        <f t="shared" si="75"/>
        <v>0</v>
      </c>
      <c r="BJ83" s="26">
        <f t="shared" si="75"/>
        <v>0</v>
      </c>
      <c r="BK83" s="26">
        <f t="shared" si="75"/>
        <v>0</v>
      </c>
      <c r="BL83" s="26">
        <f t="shared" si="75"/>
        <v>0</v>
      </c>
      <c r="BM83" s="26">
        <f t="shared" si="75"/>
        <v>0</v>
      </c>
      <c r="BN83" s="26">
        <f t="shared" si="75"/>
        <v>0</v>
      </c>
      <c r="BO83" s="26">
        <f t="shared" si="75"/>
        <v>0</v>
      </c>
      <c r="BP83" s="26">
        <f t="shared" si="75"/>
        <v>0</v>
      </c>
      <c r="BQ83" s="26">
        <f t="shared" si="75"/>
        <v>0</v>
      </c>
      <c r="BR83" s="26">
        <f t="shared" si="75"/>
        <v>0</v>
      </c>
      <c r="BS83" s="26">
        <f t="shared" si="75"/>
        <v>15000000</v>
      </c>
      <c r="BT83" s="26">
        <f t="shared" si="76"/>
        <v>0</v>
      </c>
      <c r="BU83" s="26">
        <f t="shared" si="76"/>
        <v>0</v>
      </c>
      <c r="BV83" s="26">
        <f t="shared" si="76"/>
        <v>0</v>
      </c>
      <c r="BW83" s="26">
        <f t="shared" si="76"/>
        <v>0</v>
      </c>
      <c r="BX83" s="26"/>
      <c r="BY83" s="26">
        <f t="shared" si="77"/>
        <v>0</v>
      </c>
      <c r="BZ83" s="27">
        <f t="shared" si="68"/>
        <v>0</v>
      </c>
      <c r="CA83" s="26">
        <f t="shared" si="78"/>
        <v>0</v>
      </c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7">
        <f t="shared" si="79"/>
        <v>1</v>
      </c>
      <c r="CY83" s="26">
        <f t="shared" si="44"/>
        <v>15000000</v>
      </c>
      <c r="CZ83" s="26">
        <f t="shared" si="80"/>
        <v>0</v>
      </c>
      <c r="DA83" s="26">
        <f t="shared" si="80"/>
        <v>0</v>
      </c>
      <c r="DB83" s="26"/>
      <c r="DC83" s="26">
        <f t="shared" si="81"/>
        <v>0</v>
      </c>
      <c r="DD83" s="26">
        <f t="shared" si="81"/>
        <v>0</v>
      </c>
      <c r="DE83" s="26">
        <f t="shared" si="81"/>
        <v>0</v>
      </c>
      <c r="DF83" s="26">
        <f t="shared" si="81"/>
        <v>0</v>
      </c>
      <c r="DG83" s="26">
        <f t="shared" si="81"/>
        <v>0</v>
      </c>
      <c r="DH83" s="26">
        <f t="shared" si="81"/>
        <v>0</v>
      </c>
      <c r="DI83" s="26">
        <f t="shared" si="81"/>
        <v>0</v>
      </c>
      <c r="DJ83" s="26">
        <f t="shared" si="81"/>
        <v>0</v>
      </c>
      <c r="DK83" s="26">
        <f t="shared" si="81"/>
        <v>0</v>
      </c>
      <c r="DL83" s="26">
        <f t="shared" si="81"/>
        <v>0</v>
      </c>
      <c r="DM83" s="26">
        <f t="shared" si="81"/>
        <v>0</v>
      </c>
      <c r="DN83" s="26">
        <f t="shared" si="81"/>
        <v>0</v>
      </c>
      <c r="DO83" s="26">
        <f t="shared" si="81"/>
        <v>15000000</v>
      </c>
      <c r="DP83" s="26">
        <f t="shared" si="81"/>
        <v>0</v>
      </c>
      <c r="DQ83" s="26">
        <f t="shared" si="81"/>
        <v>0</v>
      </c>
      <c r="DR83" s="26">
        <f t="shared" si="81"/>
        <v>0</v>
      </c>
      <c r="DS83" s="26">
        <f t="shared" si="82"/>
        <v>0</v>
      </c>
      <c r="DT83" s="26"/>
      <c r="DU83" s="26">
        <f t="shared" si="83"/>
        <v>0</v>
      </c>
      <c r="DX83" s="47">
        <v>15000000</v>
      </c>
      <c r="DY83" s="47">
        <v>0</v>
      </c>
      <c r="DZ83" s="261"/>
    </row>
    <row r="84" spans="1:130" ht="47.25" hidden="1" customHeight="1" x14ac:dyDescent="0.3">
      <c r="A84" s="174"/>
      <c r="B84" s="65"/>
      <c r="C84" s="223" t="s">
        <v>243</v>
      </c>
      <c r="D84" s="53" t="s">
        <v>244</v>
      </c>
      <c r="E84" s="53">
        <v>520</v>
      </c>
      <c r="F84" s="219" t="s">
        <v>134</v>
      </c>
      <c r="G84" s="26">
        <f t="shared" si="60"/>
        <v>15000000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>
        <v>15000000</v>
      </c>
      <c r="X84" s="26"/>
      <c r="Y84" s="26"/>
      <c r="Z84" s="26"/>
      <c r="AA84" s="26"/>
      <c r="AB84" s="26"/>
      <c r="AC84" s="26"/>
      <c r="AD84" s="27"/>
      <c r="AE84" s="26">
        <f t="shared" si="84"/>
        <v>0</v>
      </c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7">
        <f t="shared" si="14"/>
        <v>1</v>
      </c>
      <c r="BC84" s="26">
        <f t="shared" si="74"/>
        <v>15000000</v>
      </c>
      <c r="BD84" s="26">
        <f t="shared" si="75"/>
        <v>0</v>
      </c>
      <c r="BE84" s="26">
        <f t="shared" si="75"/>
        <v>0</v>
      </c>
      <c r="BF84" s="26">
        <f t="shared" si="75"/>
        <v>0</v>
      </c>
      <c r="BG84" s="26">
        <f t="shared" si="75"/>
        <v>0</v>
      </c>
      <c r="BH84" s="26">
        <f t="shared" si="75"/>
        <v>0</v>
      </c>
      <c r="BI84" s="26">
        <f t="shared" si="75"/>
        <v>0</v>
      </c>
      <c r="BJ84" s="26">
        <f t="shared" si="75"/>
        <v>0</v>
      </c>
      <c r="BK84" s="26">
        <f t="shared" si="75"/>
        <v>0</v>
      </c>
      <c r="BL84" s="26">
        <f t="shared" si="75"/>
        <v>0</v>
      </c>
      <c r="BM84" s="26">
        <f t="shared" si="75"/>
        <v>0</v>
      </c>
      <c r="BN84" s="26">
        <f t="shared" si="75"/>
        <v>0</v>
      </c>
      <c r="BO84" s="26">
        <f t="shared" si="75"/>
        <v>0</v>
      </c>
      <c r="BP84" s="26">
        <f t="shared" si="75"/>
        <v>0</v>
      </c>
      <c r="BQ84" s="26">
        <f t="shared" si="75"/>
        <v>0</v>
      </c>
      <c r="BR84" s="26">
        <f t="shared" si="75"/>
        <v>0</v>
      </c>
      <c r="BS84" s="26">
        <f t="shared" si="75"/>
        <v>15000000</v>
      </c>
      <c r="BT84" s="26">
        <f t="shared" si="76"/>
        <v>0</v>
      </c>
      <c r="BU84" s="26">
        <f t="shared" si="76"/>
        <v>0</v>
      </c>
      <c r="BV84" s="26">
        <f t="shared" si="76"/>
        <v>0</v>
      </c>
      <c r="BW84" s="26">
        <f t="shared" si="76"/>
        <v>0</v>
      </c>
      <c r="BX84" s="26"/>
      <c r="BY84" s="26">
        <f t="shared" si="77"/>
        <v>0</v>
      </c>
      <c r="BZ84" s="27">
        <f t="shared" si="68"/>
        <v>0</v>
      </c>
      <c r="CA84" s="26">
        <f t="shared" si="78"/>
        <v>0</v>
      </c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7">
        <f t="shared" si="79"/>
        <v>1</v>
      </c>
      <c r="CY84" s="26">
        <f t="shared" si="44"/>
        <v>15000000</v>
      </c>
      <c r="CZ84" s="26">
        <f t="shared" si="80"/>
        <v>0</v>
      </c>
      <c r="DA84" s="26">
        <f t="shared" si="80"/>
        <v>0</v>
      </c>
      <c r="DB84" s="26"/>
      <c r="DC84" s="26">
        <f t="shared" si="81"/>
        <v>0</v>
      </c>
      <c r="DD84" s="26">
        <f t="shared" si="81"/>
        <v>0</v>
      </c>
      <c r="DE84" s="26">
        <f t="shared" si="81"/>
        <v>0</v>
      </c>
      <c r="DF84" s="26">
        <f t="shared" si="81"/>
        <v>0</v>
      </c>
      <c r="DG84" s="26">
        <f t="shared" si="81"/>
        <v>0</v>
      </c>
      <c r="DH84" s="26">
        <f t="shared" si="81"/>
        <v>0</v>
      </c>
      <c r="DI84" s="26">
        <f t="shared" si="81"/>
        <v>0</v>
      </c>
      <c r="DJ84" s="26">
        <f t="shared" si="81"/>
        <v>0</v>
      </c>
      <c r="DK84" s="26">
        <f t="shared" si="81"/>
        <v>0</v>
      </c>
      <c r="DL84" s="26">
        <f t="shared" si="81"/>
        <v>0</v>
      </c>
      <c r="DM84" s="26">
        <f t="shared" si="81"/>
        <v>0</v>
      </c>
      <c r="DN84" s="26">
        <f t="shared" si="81"/>
        <v>0</v>
      </c>
      <c r="DO84" s="26">
        <f t="shared" si="81"/>
        <v>15000000</v>
      </c>
      <c r="DP84" s="26">
        <f t="shared" si="81"/>
        <v>0</v>
      </c>
      <c r="DQ84" s="26">
        <f t="shared" si="81"/>
        <v>0</v>
      </c>
      <c r="DR84" s="26">
        <f t="shared" si="81"/>
        <v>0</v>
      </c>
      <c r="DS84" s="26">
        <f t="shared" si="82"/>
        <v>0</v>
      </c>
      <c r="DT84" s="26"/>
      <c r="DU84" s="26">
        <f t="shared" si="83"/>
        <v>0</v>
      </c>
      <c r="DX84" s="47">
        <v>15000000</v>
      </c>
      <c r="DY84" s="47">
        <v>0</v>
      </c>
      <c r="DZ84" s="261"/>
    </row>
    <row r="85" spans="1:130" ht="26.4" hidden="1" customHeight="1" x14ac:dyDescent="0.3">
      <c r="A85" s="174"/>
      <c r="B85" s="56" t="s">
        <v>245</v>
      </c>
      <c r="C85" s="223" t="s">
        <v>246</v>
      </c>
      <c r="D85" s="53" t="s">
        <v>247</v>
      </c>
      <c r="E85" s="53">
        <v>520</v>
      </c>
      <c r="F85" s="219" t="s">
        <v>134</v>
      </c>
      <c r="G85" s="26">
        <f t="shared" si="60"/>
        <v>60000000</v>
      </c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>
        <v>60000000</v>
      </c>
      <c r="X85" s="26"/>
      <c r="Y85" s="26"/>
      <c r="Z85" s="26"/>
      <c r="AA85" s="26"/>
      <c r="AB85" s="26"/>
      <c r="AC85" s="26"/>
      <c r="AD85" s="27">
        <f t="shared" si="67"/>
        <v>0.94884728333333335</v>
      </c>
      <c r="AE85" s="26">
        <f t="shared" si="84"/>
        <v>56930837</v>
      </c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>
        <f>+'[1]ABRIL 2019'!$Y$1779</f>
        <v>56930837</v>
      </c>
      <c r="AV85" s="26"/>
      <c r="AW85" s="26"/>
      <c r="AX85" s="26"/>
      <c r="AY85" s="26"/>
      <c r="AZ85" s="26"/>
      <c r="BA85" s="26"/>
      <c r="BB85" s="27">
        <f t="shared" si="14"/>
        <v>5.1152716666666653E-2</v>
      </c>
      <c r="BC85" s="26">
        <f t="shared" si="74"/>
        <v>3069163</v>
      </c>
      <c r="BD85" s="26">
        <f t="shared" si="75"/>
        <v>0</v>
      </c>
      <c r="BE85" s="26">
        <f t="shared" si="75"/>
        <v>0</v>
      </c>
      <c r="BF85" s="26">
        <f t="shared" si="75"/>
        <v>0</v>
      </c>
      <c r="BG85" s="26">
        <f t="shared" si="75"/>
        <v>0</v>
      </c>
      <c r="BH85" s="26">
        <f t="shared" si="75"/>
        <v>0</v>
      </c>
      <c r="BI85" s="26">
        <f t="shared" si="75"/>
        <v>0</v>
      </c>
      <c r="BJ85" s="26">
        <f t="shared" si="75"/>
        <v>0</v>
      </c>
      <c r="BK85" s="26">
        <f t="shared" si="75"/>
        <v>0</v>
      </c>
      <c r="BL85" s="26">
        <f t="shared" si="75"/>
        <v>0</v>
      </c>
      <c r="BM85" s="26">
        <f t="shared" si="75"/>
        <v>0</v>
      </c>
      <c r="BN85" s="26">
        <f t="shared" si="75"/>
        <v>0</v>
      </c>
      <c r="BO85" s="26">
        <f t="shared" si="75"/>
        <v>0</v>
      </c>
      <c r="BP85" s="26">
        <f t="shared" si="75"/>
        <v>0</v>
      </c>
      <c r="BQ85" s="26">
        <f t="shared" si="75"/>
        <v>0</v>
      </c>
      <c r="BR85" s="26">
        <f t="shared" si="75"/>
        <v>0</v>
      </c>
      <c r="BS85" s="26">
        <f t="shared" si="75"/>
        <v>3069163</v>
      </c>
      <c r="BT85" s="26">
        <f t="shared" si="76"/>
        <v>0</v>
      </c>
      <c r="BU85" s="26">
        <f t="shared" si="76"/>
        <v>0</v>
      </c>
      <c r="BV85" s="26">
        <f t="shared" si="76"/>
        <v>0</v>
      </c>
      <c r="BW85" s="26">
        <f t="shared" si="76"/>
        <v>0</v>
      </c>
      <c r="BX85" s="26"/>
      <c r="BY85" s="26">
        <f t="shared" si="77"/>
        <v>0</v>
      </c>
      <c r="BZ85" s="27">
        <f t="shared" si="68"/>
        <v>0.93591116666666663</v>
      </c>
      <c r="CA85" s="26">
        <f t="shared" si="78"/>
        <v>56154670</v>
      </c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>
        <f>+'[1]ABRIL 2019'!$H$1777</f>
        <v>56154670</v>
      </c>
      <c r="CR85" s="26"/>
      <c r="CS85" s="26"/>
      <c r="CT85" s="26"/>
      <c r="CU85" s="26"/>
      <c r="CV85" s="26"/>
      <c r="CW85" s="26"/>
      <c r="CX85" s="27">
        <f t="shared" si="79"/>
        <v>6.4088833333333373E-2</v>
      </c>
      <c r="CY85" s="26">
        <f t="shared" si="44"/>
        <v>3845330</v>
      </c>
      <c r="CZ85" s="26">
        <f t="shared" si="80"/>
        <v>0</v>
      </c>
      <c r="DA85" s="26">
        <f t="shared" si="80"/>
        <v>0</v>
      </c>
      <c r="DB85" s="26"/>
      <c r="DC85" s="26">
        <f t="shared" si="81"/>
        <v>0</v>
      </c>
      <c r="DD85" s="26">
        <f t="shared" si="81"/>
        <v>0</v>
      </c>
      <c r="DE85" s="26">
        <f t="shared" si="81"/>
        <v>0</v>
      </c>
      <c r="DF85" s="26">
        <f t="shared" si="81"/>
        <v>0</v>
      </c>
      <c r="DG85" s="26">
        <f t="shared" si="81"/>
        <v>0</v>
      </c>
      <c r="DH85" s="26">
        <f t="shared" si="81"/>
        <v>0</v>
      </c>
      <c r="DI85" s="26">
        <f t="shared" si="81"/>
        <v>0</v>
      </c>
      <c r="DJ85" s="26">
        <f t="shared" si="81"/>
        <v>0</v>
      </c>
      <c r="DK85" s="26">
        <f t="shared" si="81"/>
        <v>0</v>
      </c>
      <c r="DL85" s="26">
        <f t="shared" si="81"/>
        <v>0</v>
      </c>
      <c r="DM85" s="26">
        <f t="shared" si="81"/>
        <v>0</v>
      </c>
      <c r="DN85" s="26">
        <f t="shared" si="81"/>
        <v>0</v>
      </c>
      <c r="DO85" s="26">
        <f t="shared" si="81"/>
        <v>3845330</v>
      </c>
      <c r="DP85" s="26">
        <f t="shared" si="81"/>
        <v>0</v>
      </c>
      <c r="DQ85" s="26">
        <f t="shared" si="81"/>
        <v>0</v>
      </c>
      <c r="DR85" s="26">
        <f t="shared" si="81"/>
        <v>0</v>
      </c>
      <c r="DS85" s="26">
        <f t="shared" si="82"/>
        <v>0</v>
      </c>
      <c r="DT85" s="26"/>
      <c r="DU85" s="26">
        <f t="shared" si="83"/>
        <v>0</v>
      </c>
      <c r="DX85" s="47">
        <v>60000000</v>
      </c>
      <c r="DY85" s="47">
        <v>56154670</v>
      </c>
      <c r="DZ85" s="261"/>
    </row>
    <row r="86" spans="1:130" ht="46.8" hidden="1" customHeight="1" x14ac:dyDescent="0.3">
      <c r="A86" s="174"/>
      <c r="B86" s="175" t="s">
        <v>248</v>
      </c>
      <c r="C86" s="223" t="s">
        <v>249</v>
      </c>
      <c r="D86" s="53" t="s">
        <v>250</v>
      </c>
      <c r="E86" s="53">
        <v>520</v>
      </c>
      <c r="F86" s="219" t="s">
        <v>134</v>
      </c>
      <c r="G86" s="26">
        <f t="shared" si="60"/>
        <v>150000000</v>
      </c>
      <c r="H86" s="37"/>
      <c r="I86" s="26"/>
      <c r="J86" s="26"/>
      <c r="K86" s="37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>
        <v>150000000</v>
      </c>
      <c r="X86" s="26"/>
      <c r="Y86" s="26"/>
      <c r="Z86" s="26"/>
      <c r="AA86" s="26"/>
      <c r="AB86" s="26"/>
      <c r="AC86" s="26"/>
      <c r="AD86" s="27">
        <f t="shared" si="67"/>
        <v>0.48066162666666667</v>
      </c>
      <c r="AE86" s="26">
        <f t="shared" si="84"/>
        <v>72099244</v>
      </c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>
        <f>+'[2]MAYO 2019'!$Y$2191</f>
        <v>72099244</v>
      </c>
      <c r="AV86" s="26"/>
      <c r="AW86" s="26"/>
      <c r="AX86" s="26"/>
      <c r="AY86" s="26"/>
      <c r="AZ86" s="26"/>
      <c r="BA86" s="26"/>
      <c r="BB86" s="27">
        <f t="shared" si="14"/>
        <v>0.51933837333333333</v>
      </c>
      <c r="BC86" s="26">
        <f t="shared" si="74"/>
        <v>77900756</v>
      </c>
      <c r="BD86" s="26">
        <f t="shared" si="75"/>
        <v>0</v>
      </c>
      <c r="BE86" s="26">
        <f t="shared" si="75"/>
        <v>0</v>
      </c>
      <c r="BF86" s="26">
        <f t="shared" si="75"/>
        <v>0</v>
      </c>
      <c r="BG86" s="26">
        <f t="shared" si="75"/>
        <v>0</v>
      </c>
      <c r="BH86" s="26">
        <f t="shared" si="75"/>
        <v>0</v>
      </c>
      <c r="BI86" s="26">
        <f t="shared" si="75"/>
        <v>0</v>
      </c>
      <c r="BJ86" s="26">
        <f t="shared" si="75"/>
        <v>0</v>
      </c>
      <c r="BK86" s="26">
        <f t="shared" si="75"/>
        <v>0</v>
      </c>
      <c r="BL86" s="26">
        <f t="shared" si="75"/>
        <v>0</v>
      </c>
      <c r="BM86" s="26">
        <f t="shared" si="75"/>
        <v>0</v>
      </c>
      <c r="BN86" s="26">
        <f t="shared" si="75"/>
        <v>0</v>
      </c>
      <c r="BO86" s="26">
        <f t="shared" si="75"/>
        <v>0</v>
      </c>
      <c r="BP86" s="26">
        <f t="shared" si="75"/>
        <v>0</v>
      </c>
      <c r="BQ86" s="26">
        <f t="shared" si="75"/>
        <v>0</v>
      </c>
      <c r="BR86" s="26">
        <f t="shared" si="75"/>
        <v>0</v>
      </c>
      <c r="BS86" s="26">
        <f t="shared" si="75"/>
        <v>77900756</v>
      </c>
      <c r="BT86" s="26">
        <f t="shared" si="76"/>
        <v>0</v>
      </c>
      <c r="BU86" s="26">
        <f t="shared" si="76"/>
        <v>0</v>
      </c>
      <c r="BV86" s="26">
        <f t="shared" si="76"/>
        <v>0</v>
      </c>
      <c r="BW86" s="26">
        <f t="shared" si="76"/>
        <v>0</v>
      </c>
      <c r="BX86" s="26"/>
      <c r="BY86" s="26">
        <f t="shared" si="77"/>
        <v>0</v>
      </c>
      <c r="BZ86" s="27">
        <f t="shared" si="68"/>
        <v>0.35119006666666669</v>
      </c>
      <c r="CA86" s="26">
        <f t="shared" si="78"/>
        <v>52678510</v>
      </c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>
        <f>+'[2]MAYO 2019'!$H$2189</f>
        <v>52678510</v>
      </c>
      <c r="CR86" s="26"/>
      <c r="CS86" s="26"/>
      <c r="CT86" s="26"/>
      <c r="CU86" s="26"/>
      <c r="CV86" s="26"/>
      <c r="CW86" s="26"/>
      <c r="CX86" s="27">
        <f t="shared" si="79"/>
        <v>0.64880993333333326</v>
      </c>
      <c r="CY86" s="26">
        <f t="shared" si="44"/>
        <v>97321490</v>
      </c>
      <c r="CZ86" s="26">
        <f t="shared" si="80"/>
        <v>0</v>
      </c>
      <c r="DA86" s="26">
        <f t="shared" si="80"/>
        <v>0</v>
      </c>
      <c r="DB86" s="26"/>
      <c r="DC86" s="26">
        <f t="shared" si="81"/>
        <v>0</v>
      </c>
      <c r="DD86" s="26">
        <f t="shared" si="81"/>
        <v>0</v>
      </c>
      <c r="DE86" s="26">
        <f t="shared" si="81"/>
        <v>0</v>
      </c>
      <c r="DF86" s="26">
        <f t="shared" si="81"/>
        <v>0</v>
      </c>
      <c r="DG86" s="26">
        <f t="shared" si="81"/>
        <v>0</v>
      </c>
      <c r="DH86" s="26">
        <f t="shared" si="81"/>
        <v>0</v>
      </c>
      <c r="DI86" s="26">
        <f t="shared" si="81"/>
        <v>0</v>
      </c>
      <c r="DJ86" s="26">
        <f t="shared" si="81"/>
        <v>0</v>
      </c>
      <c r="DK86" s="26">
        <f t="shared" si="81"/>
        <v>0</v>
      </c>
      <c r="DL86" s="26">
        <f t="shared" si="81"/>
        <v>0</v>
      </c>
      <c r="DM86" s="26">
        <f t="shared" si="81"/>
        <v>0</v>
      </c>
      <c r="DN86" s="26">
        <f t="shared" si="81"/>
        <v>0</v>
      </c>
      <c r="DO86" s="26">
        <f t="shared" si="81"/>
        <v>97321490</v>
      </c>
      <c r="DP86" s="26">
        <f t="shared" si="81"/>
        <v>0</v>
      </c>
      <c r="DQ86" s="26">
        <f t="shared" si="81"/>
        <v>0</v>
      </c>
      <c r="DR86" s="26">
        <f t="shared" si="81"/>
        <v>0</v>
      </c>
      <c r="DS86" s="26">
        <f t="shared" si="82"/>
        <v>0</v>
      </c>
      <c r="DT86" s="26"/>
      <c r="DU86" s="26">
        <f t="shared" si="83"/>
        <v>0</v>
      </c>
      <c r="DX86" s="47">
        <v>150000000</v>
      </c>
      <c r="DY86" s="47">
        <v>52678510</v>
      </c>
      <c r="DZ86" s="261"/>
    </row>
    <row r="87" spans="1:130" ht="30" hidden="1" customHeight="1" x14ac:dyDescent="0.3">
      <c r="A87" s="174"/>
      <c r="B87" s="176"/>
      <c r="C87" s="223" t="s">
        <v>251</v>
      </c>
      <c r="D87" s="53" t="s">
        <v>252</v>
      </c>
      <c r="E87" s="53">
        <v>520</v>
      </c>
      <c r="F87" s="219" t="s">
        <v>227</v>
      </c>
      <c r="G87" s="26">
        <f t="shared" si="60"/>
        <v>2125618253</v>
      </c>
      <c r="H87" s="50"/>
      <c r="I87" s="37"/>
      <c r="J87" s="37"/>
      <c r="K87" s="37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>
        <f>2000000000+115618253</f>
        <v>2115618253</v>
      </c>
      <c r="W87" s="26"/>
      <c r="X87" s="26"/>
      <c r="Y87" s="26"/>
      <c r="Z87" s="26"/>
      <c r="AA87" s="26"/>
      <c r="AB87" s="26"/>
      <c r="AC87" s="26">
        <f>10000000</f>
        <v>10000000</v>
      </c>
      <c r="AD87" s="27">
        <f t="shared" si="67"/>
        <v>0.45574363112133098</v>
      </c>
      <c r="AE87" s="26">
        <f t="shared" si="84"/>
        <v>968736981</v>
      </c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>
        <f>+'[2]MAYO 2019'!$X$2215</f>
        <v>963086327</v>
      </c>
      <c r="AU87" s="26"/>
      <c r="AV87" s="26"/>
      <c r="AW87" s="26"/>
      <c r="AX87" s="26"/>
      <c r="AY87" s="26"/>
      <c r="AZ87" s="26"/>
      <c r="BA87" s="26">
        <f>+'[2]MAYO 2019'!$AF$2215</f>
        <v>5650654</v>
      </c>
      <c r="BB87" s="27">
        <f t="shared" si="14"/>
        <v>0.54425636887866902</v>
      </c>
      <c r="BC87" s="26">
        <f t="shared" si="74"/>
        <v>1156881272</v>
      </c>
      <c r="BD87" s="26">
        <f t="shared" si="75"/>
        <v>0</v>
      </c>
      <c r="BE87" s="26">
        <f t="shared" si="75"/>
        <v>0</v>
      </c>
      <c r="BF87" s="26">
        <f t="shared" si="75"/>
        <v>0</v>
      </c>
      <c r="BG87" s="26">
        <f t="shared" si="75"/>
        <v>0</v>
      </c>
      <c r="BH87" s="26">
        <f t="shared" si="75"/>
        <v>0</v>
      </c>
      <c r="BI87" s="26">
        <f t="shared" si="75"/>
        <v>0</v>
      </c>
      <c r="BJ87" s="26">
        <f t="shared" si="75"/>
        <v>0</v>
      </c>
      <c r="BK87" s="26">
        <f t="shared" si="75"/>
        <v>0</v>
      </c>
      <c r="BL87" s="26">
        <f t="shared" si="75"/>
        <v>0</v>
      </c>
      <c r="BM87" s="26">
        <f t="shared" si="75"/>
        <v>0</v>
      </c>
      <c r="BN87" s="26">
        <f t="shared" si="75"/>
        <v>0</v>
      </c>
      <c r="BO87" s="26">
        <f t="shared" si="75"/>
        <v>0</v>
      </c>
      <c r="BP87" s="26">
        <f t="shared" si="75"/>
        <v>0</v>
      </c>
      <c r="BQ87" s="26">
        <f t="shared" si="75"/>
        <v>0</v>
      </c>
      <c r="BR87" s="26">
        <f t="shared" si="75"/>
        <v>1152531926</v>
      </c>
      <c r="BS87" s="26">
        <f t="shared" si="75"/>
        <v>0</v>
      </c>
      <c r="BT87" s="26">
        <f t="shared" si="76"/>
        <v>0</v>
      </c>
      <c r="BU87" s="26">
        <f t="shared" si="76"/>
        <v>0</v>
      </c>
      <c r="BV87" s="26">
        <f t="shared" si="76"/>
        <v>0</v>
      </c>
      <c r="BW87" s="26">
        <f t="shared" si="76"/>
        <v>0</v>
      </c>
      <c r="BX87" s="26"/>
      <c r="BY87" s="26">
        <f t="shared" si="77"/>
        <v>4349346</v>
      </c>
      <c r="BZ87" s="27">
        <f t="shared" si="68"/>
        <v>0.39802376734671369</v>
      </c>
      <c r="CA87" s="26">
        <f t="shared" si="78"/>
        <v>846046585</v>
      </c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>
        <f>+'[2]MAYO 2019'!$H$2213-CW87</f>
        <v>843395931</v>
      </c>
      <c r="CQ87" s="26"/>
      <c r="CR87" s="26"/>
      <c r="CS87" s="26"/>
      <c r="CT87" s="26"/>
      <c r="CU87" s="26"/>
      <c r="CV87" s="26"/>
      <c r="CW87" s="26">
        <f>+'[2]MAYO 2019'!$H$2220+'[2]MAYO 2019'!$H$2221+'[2]MAYO 2019'!$H$2279+'[2]MAYO 2019'!$H$2280+'[2]MAYO 2019'!$H$2281+'[2]MAYO 2019'!$H$2289+'[2]MAYO 2019'!$H$2290+'[2]MAYO 2019'!$H$2293+'[2]MAYO 2019'!$H$2294</f>
        <v>2650654</v>
      </c>
      <c r="CX87" s="27">
        <f t="shared" si="79"/>
        <v>0.60197623265328626</v>
      </c>
      <c r="CY87" s="26">
        <f t="shared" si="44"/>
        <v>1279571668</v>
      </c>
      <c r="CZ87" s="26">
        <f t="shared" si="80"/>
        <v>0</v>
      </c>
      <c r="DA87" s="26">
        <f t="shared" si="80"/>
        <v>0</v>
      </c>
      <c r="DB87" s="26"/>
      <c r="DC87" s="26">
        <f t="shared" si="81"/>
        <v>0</v>
      </c>
      <c r="DD87" s="26">
        <f t="shared" si="81"/>
        <v>0</v>
      </c>
      <c r="DE87" s="26">
        <f t="shared" si="81"/>
        <v>0</v>
      </c>
      <c r="DF87" s="26">
        <f t="shared" si="81"/>
        <v>0</v>
      </c>
      <c r="DG87" s="26">
        <f t="shared" si="81"/>
        <v>0</v>
      </c>
      <c r="DH87" s="26">
        <f t="shared" si="81"/>
        <v>0</v>
      </c>
      <c r="DI87" s="26">
        <f t="shared" si="81"/>
        <v>0</v>
      </c>
      <c r="DJ87" s="26">
        <f t="shared" si="81"/>
        <v>0</v>
      </c>
      <c r="DK87" s="26">
        <f t="shared" si="81"/>
        <v>0</v>
      </c>
      <c r="DL87" s="26">
        <f t="shared" si="81"/>
        <v>0</v>
      </c>
      <c r="DM87" s="26">
        <f t="shared" si="81"/>
        <v>0</v>
      </c>
      <c r="DN87" s="26">
        <f t="shared" si="81"/>
        <v>1272222322</v>
      </c>
      <c r="DO87" s="26">
        <f t="shared" si="81"/>
        <v>0</v>
      </c>
      <c r="DP87" s="26">
        <f t="shared" si="81"/>
        <v>0</v>
      </c>
      <c r="DQ87" s="26">
        <f t="shared" si="81"/>
        <v>0</v>
      </c>
      <c r="DR87" s="26">
        <f t="shared" si="81"/>
        <v>0</v>
      </c>
      <c r="DS87" s="26">
        <f t="shared" si="82"/>
        <v>0</v>
      </c>
      <c r="DT87" s="26"/>
      <c r="DU87" s="26">
        <f t="shared" si="83"/>
        <v>7349346</v>
      </c>
      <c r="DX87" s="47">
        <v>2125618253</v>
      </c>
      <c r="DY87" s="47">
        <v>846046585</v>
      </c>
      <c r="DZ87" s="261"/>
    </row>
    <row r="88" spans="1:130" ht="31.8" hidden="1" customHeight="1" x14ac:dyDescent="0.3">
      <c r="A88" s="174"/>
      <c r="B88" s="176"/>
      <c r="C88" s="223" t="s">
        <v>253</v>
      </c>
      <c r="D88" s="53" t="s">
        <v>254</v>
      </c>
      <c r="E88" s="53">
        <v>520</v>
      </c>
      <c r="F88" s="219" t="s">
        <v>134</v>
      </c>
      <c r="G88" s="26">
        <f t="shared" si="60"/>
        <v>12000000</v>
      </c>
      <c r="H88" s="37"/>
      <c r="I88" s="37"/>
      <c r="J88" s="37"/>
      <c r="K88" s="37"/>
      <c r="L88" s="37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>
        <v>12000000</v>
      </c>
      <c r="X88" s="26"/>
      <c r="Y88" s="26"/>
      <c r="Z88" s="26"/>
      <c r="AA88" s="26"/>
      <c r="AB88" s="26"/>
      <c r="AC88" s="26"/>
      <c r="AD88" s="27">
        <f t="shared" si="67"/>
        <v>0.83888891666666665</v>
      </c>
      <c r="AE88" s="26">
        <f t="shared" si="84"/>
        <v>10066667</v>
      </c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>
        <f>+'[5]ENERO 2019'!$Y$1162</f>
        <v>10066667</v>
      </c>
      <c r="AV88" s="26"/>
      <c r="AW88" s="26"/>
      <c r="AX88" s="26"/>
      <c r="AY88" s="26"/>
      <c r="AZ88" s="26"/>
      <c r="BA88" s="26"/>
      <c r="BB88" s="27">
        <f t="shared" si="14"/>
        <v>0.16111108333333335</v>
      </c>
      <c r="BC88" s="26">
        <f t="shared" si="74"/>
        <v>1933333</v>
      </c>
      <c r="BD88" s="26">
        <f t="shared" si="75"/>
        <v>0</v>
      </c>
      <c r="BE88" s="26">
        <f t="shared" si="75"/>
        <v>0</v>
      </c>
      <c r="BF88" s="26">
        <f t="shared" si="75"/>
        <v>0</v>
      </c>
      <c r="BG88" s="26">
        <f t="shared" si="75"/>
        <v>0</v>
      </c>
      <c r="BH88" s="26">
        <f t="shared" si="75"/>
        <v>0</v>
      </c>
      <c r="BI88" s="26">
        <f t="shared" si="75"/>
        <v>0</v>
      </c>
      <c r="BJ88" s="26">
        <f t="shared" si="75"/>
        <v>0</v>
      </c>
      <c r="BK88" s="26">
        <f t="shared" si="75"/>
        <v>0</v>
      </c>
      <c r="BL88" s="26">
        <f t="shared" si="75"/>
        <v>0</v>
      </c>
      <c r="BM88" s="26">
        <f t="shared" si="75"/>
        <v>0</v>
      </c>
      <c r="BN88" s="26">
        <f t="shared" si="75"/>
        <v>0</v>
      </c>
      <c r="BO88" s="26">
        <f t="shared" si="75"/>
        <v>0</v>
      </c>
      <c r="BP88" s="26">
        <f t="shared" si="75"/>
        <v>0</v>
      </c>
      <c r="BQ88" s="26">
        <f t="shared" si="75"/>
        <v>0</v>
      </c>
      <c r="BR88" s="26">
        <f t="shared" si="75"/>
        <v>0</v>
      </c>
      <c r="BS88" s="26">
        <f t="shared" si="75"/>
        <v>1933333</v>
      </c>
      <c r="BT88" s="26">
        <f t="shared" si="76"/>
        <v>0</v>
      </c>
      <c r="BU88" s="26">
        <f t="shared" si="76"/>
        <v>0</v>
      </c>
      <c r="BV88" s="26">
        <f t="shared" si="76"/>
        <v>0</v>
      </c>
      <c r="BW88" s="26">
        <f t="shared" si="76"/>
        <v>0</v>
      </c>
      <c r="BX88" s="26"/>
      <c r="BY88" s="26">
        <f t="shared" si="77"/>
        <v>0</v>
      </c>
      <c r="BZ88" s="27">
        <f t="shared" si="68"/>
        <v>0.83766358333333335</v>
      </c>
      <c r="CA88" s="26">
        <f t="shared" si="78"/>
        <v>10051963</v>
      </c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>
        <f>+'[5]ENERO 2019'!$H$1160</f>
        <v>10051963</v>
      </c>
      <c r="CR88" s="26"/>
      <c r="CS88" s="26"/>
      <c r="CT88" s="26"/>
      <c r="CU88" s="26"/>
      <c r="CV88" s="26"/>
      <c r="CW88" s="26"/>
      <c r="CX88" s="27">
        <f t="shared" si="79"/>
        <v>0.16233641666666665</v>
      </c>
      <c r="CY88" s="26">
        <f t="shared" si="44"/>
        <v>1948037</v>
      </c>
      <c r="CZ88" s="26">
        <f t="shared" si="80"/>
        <v>0</v>
      </c>
      <c r="DA88" s="26">
        <f t="shared" si="80"/>
        <v>0</v>
      </c>
      <c r="DB88" s="26"/>
      <c r="DC88" s="26">
        <f t="shared" si="81"/>
        <v>0</v>
      </c>
      <c r="DD88" s="26">
        <f t="shared" si="81"/>
        <v>0</v>
      </c>
      <c r="DE88" s="26">
        <f t="shared" si="81"/>
        <v>0</v>
      </c>
      <c r="DF88" s="26">
        <f t="shared" si="81"/>
        <v>0</v>
      </c>
      <c r="DG88" s="26">
        <f t="shared" si="81"/>
        <v>0</v>
      </c>
      <c r="DH88" s="26">
        <f t="shared" si="81"/>
        <v>0</v>
      </c>
      <c r="DI88" s="26">
        <f t="shared" si="81"/>
        <v>0</v>
      </c>
      <c r="DJ88" s="26">
        <f t="shared" si="81"/>
        <v>0</v>
      </c>
      <c r="DK88" s="26">
        <f t="shared" si="81"/>
        <v>0</v>
      </c>
      <c r="DL88" s="26">
        <f t="shared" si="81"/>
        <v>0</v>
      </c>
      <c r="DM88" s="26">
        <f t="shared" si="81"/>
        <v>0</v>
      </c>
      <c r="DN88" s="26">
        <f t="shared" si="81"/>
        <v>0</v>
      </c>
      <c r="DO88" s="26">
        <f t="shared" si="81"/>
        <v>1948037</v>
      </c>
      <c r="DP88" s="26">
        <f t="shared" si="81"/>
        <v>0</v>
      </c>
      <c r="DQ88" s="26">
        <f t="shared" si="81"/>
        <v>0</v>
      </c>
      <c r="DR88" s="26">
        <f t="shared" si="81"/>
        <v>0</v>
      </c>
      <c r="DS88" s="26">
        <f t="shared" si="82"/>
        <v>0</v>
      </c>
      <c r="DT88" s="26"/>
      <c r="DU88" s="26">
        <f t="shared" si="83"/>
        <v>0</v>
      </c>
      <c r="DX88" s="47">
        <v>12000000</v>
      </c>
      <c r="DY88" s="47">
        <v>10051963</v>
      </c>
      <c r="DZ88" s="261"/>
    </row>
    <row r="89" spans="1:130" ht="29.4" hidden="1" customHeight="1" x14ac:dyDescent="0.3">
      <c r="A89" s="174"/>
      <c r="B89" s="176"/>
      <c r="C89" s="223" t="s">
        <v>255</v>
      </c>
      <c r="D89" s="53" t="s">
        <v>256</v>
      </c>
      <c r="E89" s="53">
        <v>520</v>
      </c>
      <c r="F89" s="219" t="s">
        <v>134</v>
      </c>
      <c r="G89" s="26">
        <f t="shared" si="60"/>
        <v>15000000</v>
      </c>
      <c r="H89" s="37"/>
      <c r="I89" s="37">
        <f>250000000-100000000-150000000</f>
        <v>0</v>
      </c>
      <c r="J89" s="37"/>
      <c r="K89" s="37"/>
      <c r="L89" s="37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>
        <v>15000000</v>
      </c>
      <c r="AD89" s="27">
        <f t="shared" si="67"/>
        <v>0</v>
      </c>
      <c r="AE89" s="26">
        <f t="shared" si="84"/>
        <v>0</v>
      </c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7">
        <f t="shared" si="14"/>
        <v>1</v>
      </c>
      <c r="BC89" s="26">
        <f t="shared" si="74"/>
        <v>15000000</v>
      </c>
      <c r="BD89" s="26">
        <f t="shared" si="75"/>
        <v>0</v>
      </c>
      <c r="BE89" s="26">
        <f t="shared" si="75"/>
        <v>0</v>
      </c>
      <c r="BF89" s="26">
        <f t="shared" si="75"/>
        <v>0</v>
      </c>
      <c r="BG89" s="26">
        <f t="shared" si="75"/>
        <v>0</v>
      </c>
      <c r="BH89" s="26">
        <f t="shared" si="75"/>
        <v>0</v>
      </c>
      <c r="BI89" s="26">
        <f t="shared" si="75"/>
        <v>0</v>
      </c>
      <c r="BJ89" s="26">
        <f t="shared" si="75"/>
        <v>0</v>
      </c>
      <c r="BK89" s="26">
        <f t="shared" si="75"/>
        <v>0</v>
      </c>
      <c r="BL89" s="26">
        <f t="shared" si="75"/>
        <v>0</v>
      </c>
      <c r="BM89" s="26">
        <f t="shared" si="75"/>
        <v>0</v>
      </c>
      <c r="BN89" s="26">
        <f t="shared" si="75"/>
        <v>0</v>
      </c>
      <c r="BO89" s="26">
        <f t="shared" si="75"/>
        <v>0</v>
      </c>
      <c r="BP89" s="26">
        <f t="shared" si="75"/>
        <v>0</v>
      </c>
      <c r="BQ89" s="26">
        <f t="shared" si="75"/>
        <v>0</v>
      </c>
      <c r="BR89" s="26">
        <f t="shared" si="75"/>
        <v>0</v>
      </c>
      <c r="BS89" s="26">
        <f t="shared" si="75"/>
        <v>0</v>
      </c>
      <c r="BT89" s="26">
        <f t="shared" si="76"/>
        <v>0</v>
      </c>
      <c r="BU89" s="26">
        <f t="shared" si="76"/>
        <v>0</v>
      </c>
      <c r="BV89" s="26">
        <f t="shared" si="76"/>
        <v>0</v>
      </c>
      <c r="BW89" s="26">
        <f t="shared" si="76"/>
        <v>0</v>
      </c>
      <c r="BX89" s="26"/>
      <c r="BY89" s="26">
        <f t="shared" si="77"/>
        <v>15000000</v>
      </c>
      <c r="BZ89" s="27">
        <f t="shared" si="68"/>
        <v>0</v>
      </c>
      <c r="CA89" s="26">
        <f t="shared" si="78"/>
        <v>0</v>
      </c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7">
        <f t="shared" si="79"/>
        <v>1</v>
      </c>
      <c r="CY89" s="26">
        <f t="shared" si="44"/>
        <v>15000000</v>
      </c>
      <c r="CZ89" s="26">
        <f t="shared" si="80"/>
        <v>0</v>
      </c>
      <c r="DA89" s="26">
        <f t="shared" si="80"/>
        <v>0</v>
      </c>
      <c r="DB89" s="26"/>
      <c r="DC89" s="26">
        <f t="shared" si="81"/>
        <v>0</v>
      </c>
      <c r="DD89" s="26">
        <f t="shared" si="81"/>
        <v>0</v>
      </c>
      <c r="DE89" s="26">
        <f t="shared" si="81"/>
        <v>0</v>
      </c>
      <c r="DF89" s="26">
        <f t="shared" si="81"/>
        <v>0</v>
      </c>
      <c r="DG89" s="26">
        <f t="shared" si="81"/>
        <v>0</v>
      </c>
      <c r="DH89" s="26">
        <f t="shared" si="81"/>
        <v>0</v>
      </c>
      <c r="DI89" s="26">
        <f t="shared" si="81"/>
        <v>0</v>
      </c>
      <c r="DJ89" s="26">
        <f t="shared" si="81"/>
        <v>0</v>
      </c>
      <c r="DK89" s="26">
        <f t="shared" si="81"/>
        <v>0</v>
      </c>
      <c r="DL89" s="26">
        <f t="shared" si="81"/>
        <v>0</v>
      </c>
      <c r="DM89" s="26">
        <f t="shared" si="81"/>
        <v>0</v>
      </c>
      <c r="DN89" s="26">
        <f t="shared" si="81"/>
        <v>0</v>
      </c>
      <c r="DO89" s="26">
        <f t="shared" si="81"/>
        <v>0</v>
      </c>
      <c r="DP89" s="26">
        <f t="shared" si="81"/>
        <v>0</v>
      </c>
      <c r="DQ89" s="26">
        <f t="shared" si="81"/>
        <v>0</v>
      </c>
      <c r="DR89" s="26">
        <f t="shared" si="81"/>
        <v>0</v>
      </c>
      <c r="DS89" s="26">
        <f t="shared" si="82"/>
        <v>0</v>
      </c>
      <c r="DT89" s="26"/>
      <c r="DU89" s="26">
        <f t="shared" si="83"/>
        <v>15000000</v>
      </c>
      <c r="DX89" s="47">
        <v>15000000</v>
      </c>
      <c r="DY89" s="47">
        <v>0</v>
      </c>
      <c r="DZ89" s="261"/>
    </row>
    <row r="90" spans="1:130" ht="31.5" hidden="1" customHeight="1" x14ac:dyDescent="0.3">
      <c r="A90" s="174"/>
      <c r="B90" s="176"/>
      <c r="C90" s="223" t="s">
        <v>257</v>
      </c>
      <c r="D90" s="53" t="s">
        <v>258</v>
      </c>
      <c r="E90" s="53">
        <v>520</v>
      </c>
      <c r="F90" s="219" t="s">
        <v>134</v>
      </c>
      <c r="G90" s="26">
        <f t="shared" si="60"/>
        <v>0</v>
      </c>
      <c r="H90" s="37"/>
      <c r="I90" s="26"/>
      <c r="J90" s="26"/>
      <c r="K90" s="37"/>
      <c r="L90" s="37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7" t="e">
        <f t="shared" si="67"/>
        <v>#DIV/0!</v>
      </c>
      <c r="AE90" s="26">
        <f t="shared" si="84"/>
        <v>0</v>
      </c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7" t="e">
        <f t="shared" si="14"/>
        <v>#DIV/0!</v>
      </c>
      <c r="BC90" s="26">
        <f t="shared" si="74"/>
        <v>0</v>
      </c>
      <c r="BD90" s="26">
        <f t="shared" si="75"/>
        <v>0</v>
      </c>
      <c r="BE90" s="26">
        <f t="shared" si="75"/>
        <v>0</v>
      </c>
      <c r="BF90" s="26">
        <f t="shared" si="75"/>
        <v>0</v>
      </c>
      <c r="BG90" s="26">
        <f t="shared" si="75"/>
        <v>0</v>
      </c>
      <c r="BH90" s="26">
        <f t="shared" si="75"/>
        <v>0</v>
      </c>
      <c r="BI90" s="26">
        <f t="shared" si="75"/>
        <v>0</v>
      </c>
      <c r="BJ90" s="26">
        <f t="shared" si="75"/>
        <v>0</v>
      </c>
      <c r="BK90" s="26">
        <f t="shared" si="75"/>
        <v>0</v>
      </c>
      <c r="BL90" s="26">
        <f t="shared" si="75"/>
        <v>0</v>
      </c>
      <c r="BM90" s="26">
        <f t="shared" si="75"/>
        <v>0</v>
      </c>
      <c r="BN90" s="26">
        <f t="shared" si="75"/>
        <v>0</v>
      </c>
      <c r="BO90" s="26">
        <f t="shared" si="75"/>
        <v>0</v>
      </c>
      <c r="BP90" s="26">
        <f t="shared" si="75"/>
        <v>0</v>
      </c>
      <c r="BQ90" s="26">
        <f t="shared" si="75"/>
        <v>0</v>
      </c>
      <c r="BR90" s="26">
        <f t="shared" si="75"/>
        <v>0</v>
      </c>
      <c r="BS90" s="26">
        <f t="shared" si="75"/>
        <v>0</v>
      </c>
      <c r="BT90" s="26">
        <f t="shared" si="76"/>
        <v>0</v>
      </c>
      <c r="BU90" s="26">
        <f t="shared" si="76"/>
        <v>0</v>
      </c>
      <c r="BV90" s="26">
        <f t="shared" si="76"/>
        <v>0</v>
      </c>
      <c r="BW90" s="26">
        <f t="shared" si="76"/>
        <v>0</v>
      </c>
      <c r="BX90" s="26"/>
      <c r="BY90" s="26">
        <f t="shared" si="77"/>
        <v>0</v>
      </c>
      <c r="BZ90" s="27" t="e">
        <f t="shared" si="68"/>
        <v>#DIV/0!</v>
      </c>
      <c r="CA90" s="26">
        <f t="shared" si="78"/>
        <v>0</v>
      </c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7" t="e">
        <f t="shared" si="79"/>
        <v>#DIV/0!</v>
      </c>
      <c r="CY90" s="26">
        <f t="shared" si="44"/>
        <v>0</v>
      </c>
      <c r="CZ90" s="26">
        <f t="shared" si="80"/>
        <v>0</v>
      </c>
      <c r="DA90" s="26">
        <f t="shared" si="80"/>
        <v>0</v>
      </c>
      <c r="DB90" s="26"/>
      <c r="DC90" s="26">
        <f t="shared" si="81"/>
        <v>0</v>
      </c>
      <c r="DD90" s="26">
        <f t="shared" si="81"/>
        <v>0</v>
      </c>
      <c r="DE90" s="26">
        <f t="shared" si="81"/>
        <v>0</v>
      </c>
      <c r="DF90" s="26">
        <f t="shared" si="81"/>
        <v>0</v>
      </c>
      <c r="DG90" s="26">
        <f t="shared" si="81"/>
        <v>0</v>
      </c>
      <c r="DH90" s="26">
        <f t="shared" si="81"/>
        <v>0</v>
      </c>
      <c r="DI90" s="26">
        <f t="shared" si="81"/>
        <v>0</v>
      </c>
      <c r="DJ90" s="26">
        <f t="shared" si="81"/>
        <v>0</v>
      </c>
      <c r="DK90" s="26">
        <f t="shared" si="81"/>
        <v>0</v>
      </c>
      <c r="DL90" s="26">
        <f t="shared" si="81"/>
        <v>0</v>
      </c>
      <c r="DM90" s="26">
        <f t="shared" si="81"/>
        <v>0</v>
      </c>
      <c r="DN90" s="26">
        <f t="shared" si="81"/>
        <v>0</v>
      </c>
      <c r="DO90" s="26">
        <f t="shared" si="81"/>
        <v>0</v>
      </c>
      <c r="DP90" s="26">
        <f t="shared" si="81"/>
        <v>0</v>
      </c>
      <c r="DQ90" s="26">
        <f t="shared" si="81"/>
        <v>0</v>
      </c>
      <c r="DR90" s="26">
        <f t="shared" si="81"/>
        <v>0</v>
      </c>
      <c r="DS90" s="26">
        <f t="shared" si="82"/>
        <v>0</v>
      </c>
      <c r="DT90" s="26"/>
      <c r="DU90" s="26">
        <f t="shared" si="83"/>
        <v>0</v>
      </c>
      <c r="DX90" s="47">
        <v>0</v>
      </c>
      <c r="DY90" s="47">
        <v>0</v>
      </c>
      <c r="DZ90" s="261"/>
    </row>
    <row r="91" spans="1:130" ht="72" hidden="1" customHeight="1" x14ac:dyDescent="0.3">
      <c r="A91" s="174"/>
      <c r="B91" s="176"/>
      <c r="C91" s="223" t="s">
        <v>259</v>
      </c>
      <c r="D91" s="53" t="s">
        <v>260</v>
      </c>
      <c r="E91" s="53">
        <v>520</v>
      </c>
      <c r="F91" s="219" t="s">
        <v>261</v>
      </c>
      <c r="G91" s="26">
        <f t="shared" si="60"/>
        <v>538900527</v>
      </c>
      <c r="H91" s="37"/>
      <c r="I91" s="37">
        <v>100000000</v>
      </c>
      <c r="J91" s="37"/>
      <c r="K91" s="37"/>
      <c r="L91" s="37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>
        <v>10000000</v>
      </c>
      <c r="X91" s="26"/>
      <c r="Y91" s="26"/>
      <c r="Z91" s="26"/>
      <c r="AA91" s="26"/>
      <c r="AB91" s="26"/>
      <c r="AC91" s="26">
        <f>428900527</f>
        <v>428900527</v>
      </c>
      <c r="AD91" s="27">
        <f t="shared" si="67"/>
        <v>0.95242446107312861</v>
      </c>
      <c r="AE91" s="26">
        <f t="shared" si="84"/>
        <v>513262044</v>
      </c>
      <c r="AF91" s="26"/>
      <c r="AG91" s="26">
        <f>+'[5]ENERO 2019'!$K$1182</f>
        <v>100000000</v>
      </c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>
        <f>+'[5]ENERO 2019'!$Y$1182</f>
        <v>10000000</v>
      </c>
      <c r="AV91" s="26"/>
      <c r="AW91" s="26"/>
      <c r="AX91" s="26"/>
      <c r="AY91" s="26"/>
      <c r="AZ91" s="26"/>
      <c r="BA91" s="26">
        <f>+'[2]MAYO 2019'!$AF$2320</f>
        <v>403262044</v>
      </c>
      <c r="BB91" s="27">
        <f t="shared" si="14"/>
        <v>4.7575538926871386E-2</v>
      </c>
      <c r="BC91" s="26">
        <f t="shared" si="74"/>
        <v>25638483</v>
      </c>
      <c r="BD91" s="26">
        <f t="shared" si="75"/>
        <v>0</v>
      </c>
      <c r="BE91" s="26">
        <f t="shared" si="75"/>
        <v>0</v>
      </c>
      <c r="BF91" s="26">
        <f t="shared" si="75"/>
        <v>0</v>
      </c>
      <c r="BG91" s="26">
        <f t="shared" si="75"/>
        <v>0</v>
      </c>
      <c r="BH91" s="26">
        <f t="shared" si="75"/>
        <v>0</v>
      </c>
      <c r="BI91" s="26">
        <f t="shared" si="75"/>
        <v>0</v>
      </c>
      <c r="BJ91" s="26">
        <f t="shared" si="75"/>
        <v>0</v>
      </c>
      <c r="BK91" s="26">
        <f t="shared" si="75"/>
        <v>0</v>
      </c>
      <c r="BL91" s="26">
        <f t="shared" si="75"/>
        <v>0</v>
      </c>
      <c r="BM91" s="26">
        <f t="shared" si="75"/>
        <v>0</v>
      </c>
      <c r="BN91" s="26">
        <f t="shared" si="75"/>
        <v>0</v>
      </c>
      <c r="BO91" s="26">
        <f t="shared" si="75"/>
        <v>0</v>
      </c>
      <c r="BP91" s="26">
        <f t="shared" si="75"/>
        <v>0</v>
      </c>
      <c r="BQ91" s="26">
        <f t="shared" si="75"/>
        <v>0</v>
      </c>
      <c r="BR91" s="26">
        <f t="shared" si="75"/>
        <v>0</v>
      </c>
      <c r="BS91" s="26">
        <f t="shared" si="75"/>
        <v>0</v>
      </c>
      <c r="BT91" s="26">
        <f t="shared" si="76"/>
        <v>0</v>
      </c>
      <c r="BU91" s="26">
        <f t="shared" si="76"/>
        <v>0</v>
      </c>
      <c r="BV91" s="26">
        <f t="shared" si="76"/>
        <v>0</v>
      </c>
      <c r="BW91" s="26">
        <f t="shared" si="76"/>
        <v>0</v>
      </c>
      <c r="BX91" s="26"/>
      <c r="BY91" s="26">
        <f t="shared" si="77"/>
        <v>25638483</v>
      </c>
      <c r="BZ91" s="27">
        <f t="shared" si="68"/>
        <v>0.621464641841035</v>
      </c>
      <c r="CA91" s="26">
        <f t="shared" si="78"/>
        <v>334907623</v>
      </c>
      <c r="CB91" s="26"/>
      <c r="CC91" s="26">
        <f>+'[1]ABRIL 2019'!$H$1990</f>
        <v>100000000</v>
      </c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>
        <f>+'[4]MARZO 2019'!$H$1666</f>
        <v>10000000</v>
      </c>
      <c r="CR91" s="26"/>
      <c r="CS91" s="26"/>
      <c r="CT91" s="26"/>
      <c r="CU91" s="26"/>
      <c r="CV91" s="26"/>
      <c r="CW91" s="26">
        <f>+'[2]MAYO 2019'!$H$2318-CQ91-CC91</f>
        <v>224907623</v>
      </c>
      <c r="CX91" s="27">
        <f t="shared" si="79"/>
        <v>0.378535358158965</v>
      </c>
      <c r="CY91" s="26">
        <f t="shared" si="44"/>
        <v>203992904</v>
      </c>
      <c r="CZ91" s="26">
        <f t="shared" si="80"/>
        <v>0</v>
      </c>
      <c r="DA91" s="26">
        <f t="shared" si="80"/>
        <v>0</v>
      </c>
      <c r="DB91" s="26"/>
      <c r="DC91" s="26">
        <f t="shared" si="81"/>
        <v>0</v>
      </c>
      <c r="DD91" s="26">
        <f t="shared" si="81"/>
        <v>0</v>
      </c>
      <c r="DE91" s="26">
        <f t="shared" si="81"/>
        <v>0</v>
      </c>
      <c r="DF91" s="26">
        <f t="shared" si="81"/>
        <v>0</v>
      </c>
      <c r="DG91" s="26">
        <f t="shared" si="81"/>
        <v>0</v>
      </c>
      <c r="DH91" s="26">
        <f t="shared" si="81"/>
        <v>0</v>
      </c>
      <c r="DI91" s="26">
        <f t="shared" si="81"/>
        <v>0</v>
      </c>
      <c r="DJ91" s="26">
        <f t="shared" si="81"/>
        <v>0</v>
      </c>
      <c r="DK91" s="26">
        <f t="shared" si="81"/>
        <v>0</v>
      </c>
      <c r="DL91" s="26">
        <f t="shared" si="81"/>
        <v>0</v>
      </c>
      <c r="DM91" s="26">
        <f t="shared" si="81"/>
        <v>0</v>
      </c>
      <c r="DN91" s="26">
        <f t="shared" si="81"/>
        <v>0</v>
      </c>
      <c r="DO91" s="26">
        <f t="shared" si="81"/>
        <v>0</v>
      </c>
      <c r="DP91" s="26">
        <f t="shared" si="81"/>
        <v>0</v>
      </c>
      <c r="DQ91" s="26">
        <f t="shared" si="81"/>
        <v>0</v>
      </c>
      <c r="DR91" s="26">
        <f t="shared" si="81"/>
        <v>0</v>
      </c>
      <c r="DS91" s="26">
        <f t="shared" si="82"/>
        <v>0</v>
      </c>
      <c r="DT91" s="26"/>
      <c r="DU91" s="26">
        <f t="shared" si="83"/>
        <v>203992904</v>
      </c>
      <c r="DX91" s="47">
        <v>538900527</v>
      </c>
      <c r="DY91" s="47">
        <v>334907623</v>
      </c>
      <c r="DZ91" s="261"/>
    </row>
    <row r="92" spans="1:130" ht="30" hidden="1" customHeight="1" x14ac:dyDescent="0.3">
      <c r="A92" s="67"/>
      <c r="B92" s="176"/>
      <c r="C92" s="223" t="s">
        <v>262</v>
      </c>
      <c r="D92" s="221" t="s">
        <v>263</v>
      </c>
      <c r="E92" s="53">
        <v>520</v>
      </c>
      <c r="F92" s="219" t="s">
        <v>264</v>
      </c>
      <c r="G92" s="26">
        <f t="shared" si="60"/>
        <v>10000000</v>
      </c>
      <c r="H92" s="37"/>
      <c r="I92" s="37"/>
      <c r="J92" s="37"/>
      <c r="K92" s="37"/>
      <c r="L92" s="37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>
        <v>10000000</v>
      </c>
      <c r="X92" s="26"/>
      <c r="Y92" s="26"/>
      <c r="Z92" s="26"/>
      <c r="AA92" s="26"/>
      <c r="AB92" s="26"/>
      <c r="AC92" s="26"/>
      <c r="AD92" s="27">
        <f t="shared" si="67"/>
        <v>0.115</v>
      </c>
      <c r="AE92" s="26">
        <f t="shared" si="84"/>
        <v>1150000</v>
      </c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>
        <f>+'[3]FEBRERO 2019'!$Y$1441</f>
        <v>1150000</v>
      </c>
      <c r="AV92" s="26"/>
      <c r="AW92" s="26"/>
      <c r="AX92" s="26"/>
      <c r="AY92" s="26"/>
      <c r="AZ92" s="26"/>
      <c r="BA92" s="26"/>
      <c r="BB92" s="27">
        <f t="shared" si="14"/>
        <v>0.88500000000000001</v>
      </c>
      <c r="BC92" s="26">
        <f t="shared" si="74"/>
        <v>8850000</v>
      </c>
      <c r="BD92" s="26">
        <f t="shared" si="75"/>
        <v>0</v>
      </c>
      <c r="BE92" s="26">
        <f t="shared" si="75"/>
        <v>0</v>
      </c>
      <c r="BF92" s="26">
        <f t="shared" si="75"/>
        <v>0</v>
      </c>
      <c r="BG92" s="26">
        <f t="shared" si="75"/>
        <v>0</v>
      </c>
      <c r="BH92" s="26">
        <f t="shared" si="75"/>
        <v>0</v>
      </c>
      <c r="BI92" s="26">
        <f t="shared" si="75"/>
        <v>0</v>
      </c>
      <c r="BJ92" s="26">
        <f t="shared" si="75"/>
        <v>0</v>
      </c>
      <c r="BK92" s="26">
        <f t="shared" si="75"/>
        <v>0</v>
      </c>
      <c r="BL92" s="26">
        <f t="shared" si="75"/>
        <v>0</v>
      </c>
      <c r="BM92" s="26">
        <f t="shared" si="75"/>
        <v>0</v>
      </c>
      <c r="BN92" s="26">
        <f t="shared" si="75"/>
        <v>0</v>
      </c>
      <c r="BO92" s="26">
        <f t="shared" si="75"/>
        <v>0</v>
      </c>
      <c r="BP92" s="26">
        <f t="shared" si="75"/>
        <v>0</v>
      </c>
      <c r="BQ92" s="26">
        <f t="shared" si="75"/>
        <v>0</v>
      </c>
      <c r="BR92" s="26">
        <f t="shared" si="75"/>
        <v>0</v>
      </c>
      <c r="BS92" s="26">
        <f t="shared" si="75"/>
        <v>8850000</v>
      </c>
      <c r="BT92" s="26">
        <f t="shared" si="76"/>
        <v>0</v>
      </c>
      <c r="BU92" s="26">
        <f t="shared" si="76"/>
        <v>0</v>
      </c>
      <c r="BV92" s="26">
        <f t="shared" si="76"/>
        <v>0</v>
      </c>
      <c r="BW92" s="26">
        <f t="shared" si="76"/>
        <v>0</v>
      </c>
      <c r="BX92" s="26"/>
      <c r="BY92" s="26">
        <f t="shared" si="77"/>
        <v>0</v>
      </c>
      <c r="BZ92" s="27">
        <f t="shared" si="68"/>
        <v>0.115</v>
      </c>
      <c r="CA92" s="26">
        <f t="shared" si="78"/>
        <v>1150000</v>
      </c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>
        <f>+'[3]FEBRERO 2019'!$H$1439</f>
        <v>1150000</v>
      </c>
      <c r="CR92" s="26"/>
      <c r="CS92" s="26"/>
      <c r="CT92" s="26"/>
      <c r="CU92" s="26"/>
      <c r="CV92" s="26"/>
      <c r="CW92" s="26"/>
      <c r="CX92" s="27">
        <f t="shared" si="79"/>
        <v>0.88500000000000001</v>
      </c>
      <c r="CY92" s="26">
        <f t="shared" si="44"/>
        <v>8850000</v>
      </c>
      <c r="CZ92" s="26">
        <f t="shared" si="80"/>
        <v>0</v>
      </c>
      <c r="DA92" s="26">
        <f t="shared" si="80"/>
        <v>0</v>
      </c>
      <c r="DB92" s="26"/>
      <c r="DC92" s="26">
        <f t="shared" si="81"/>
        <v>0</v>
      </c>
      <c r="DD92" s="26">
        <f t="shared" si="81"/>
        <v>0</v>
      </c>
      <c r="DE92" s="26">
        <f t="shared" si="81"/>
        <v>0</v>
      </c>
      <c r="DF92" s="26">
        <f t="shared" si="81"/>
        <v>0</v>
      </c>
      <c r="DG92" s="26">
        <f t="shared" si="81"/>
        <v>0</v>
      </c>
      <c r="DH92" s="26">
        <f t="shared" si="81"/>
        <v>0</v>
      </c>
      <c r="DI92" s="26">
        <f t="shared" si="81"/>
        <v>0</v>
      </c>
      <c r="DJ92" s="26">
        <f t="shared" si="81"/>
        <v>0</v>
      </c>
      <c r="DK92" s="26">
        <f t="shared" si="81"/>
        <v>0</v>
      </c>
      <c r="DL92" s="26">
        <f t="shared" si="81"/>
        <v>0</v>
      </c>
      <c r="DM92" s="26">
        <f t="shared" si="81"/>
        <v>0</v>
      </c>
      <c r="DN92" s="26">
        <f t="shared" si="81"/>
        <v>0</v>
      </c>
      <c r="DO92" s="26">
        <f t="shared" si="81"/>
        <v>8850000</v>
      </c>
      <c r="DP92" s="26">
        <f t="shared" si="81"/>
        <v>0</v>
      </c>
      <c r="DQ92" s="26">
        <f t="shared" si="81"/>
        <v>0</v>
      </c>
      <c r="DR92" s="26">
        <f t="shared" si="81"/>
        <v>0</v>
      </c>
      <c r="DS92" s="26">
        <f t="shared" si="82"/>
        <v>0</v>
      </c>
      <c r="DT92" s="26"/>
      <c r="DU92" s="26">
        <f t="shared" si="83"/>
        <v>0</v>
      </c>
      <c r="DX92" s="47">
        <v>10000000</v>
      </c>
      <c r="DY92" s="47">
        <v>1150000</v>
      </c>
      <c r="DZ92" s="261"/>
    </row>
    <row r="93" spans="1:130" ht="31.5" hidden="1" customHeight="1" x14ac:dyDescent="0.3">
      <c r="A93" s="67"/>
      <c r="B93" s="176"/>
      <c r="C93" s="223" t="s">
        <v>265</v>
      </c>
      <c r="D93" s="221" t="s">
        <v>266</v>
      </c>
      <c r="E93" s="53">
        <v>520</v>
      </c>
      <c r="F93" s="219" t="s">
        <v>134</v>
      </c>
      <c r="G93" s="26">
        <f t="shared" si="60"/>
        <v>10000000</v>
      </c>
      <c r="H93" s="37"/>
      <c r="I93" s="37"/>
      <c r="J93" s="37"/>
      <c r="K93" s="37"/>
      <c r="L93" s="37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>
        <v>10000000</v>
      </c>
      <c r="X93" s="26"/>
      <c r="Y93" s="26"/>
      <c r="Z93" s="26"/>
      <c r="AA93" s="26"/>
      <c r="AB93" s="26"/>
      <c r="AC93" s="26"/>
      <c r="AD93" s="27">
        <f t="shared" si="67"/>
        <v>0</v>
      </c>
      <c r="AE93" s="26">
        <f t="shared" si="84"/>
        <v>0</v>
      </c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7">
        <f t="shared" si="14"/>
        <v>1</v>
      </c>
      <c r="BC93" s="26">
        <f t="shared" si="74"/>
        <v>10000000</v>
      </c>
      <c r="BD93" s="26">
        <f t="shared" si="75"/>
        <v>0</v>
      </c>
      <c r="BE93" s="26">
        <f t="shared" si="75"/>
        <v>0</v>
      </c>
      <c r="BF93" s="26">
        <f t="shared" si="75"/>
        <v>0</v>
      </c>
      <c r="BG93" s="26">
        <f t="shared" si="75"/>
        <v>0</v>
      </c>
      <c r="BH93" s="26">
        <f t="shared" si="75"/>
        <v>0</v>
      </c>
      <c r="BI93" s="26">
        <f t="shared" si="75"/>
        <v>0</v>
      </c>
      <c r="BJ93" s="26">
        <f t="shared" si="75"/>
        <v>0</v>
      </c>
      <c r="BK93" s="26">
        <f t="shared" si="75"/>
        <v>0</v>
      </c>
      <c r="BL93" s="26">
        <f t="shared" si="75"/>
        <v>0</v>
      </c>
      <c r="BM93" s="26">
        <f t="shared" si="75"/>
        <v>0</v>
      </c>
      <c r="BN93" s="26">
        <f t="shared" si="75"/>
        <v>0</v>
      </c>
      <c r="BO93" s="26">
        <f t="shared" si="75"/>
        <v>0</v>
      </c>
      <c r="BP93" s="26">
        <f t="shared" si="75"/>
        <v>0</v>
      </c>
      <c r="BQ93" s="26">
        <f t="shared" si="75"/>
        <v>0</v>
      </c>
      <c r="BR93" s="26">
        <f t="shared" si="75"/>
        <v>0</v>
      </c>
      <c r="BS93" s="26">
        <f t="shared" si="75"/>
        <v>10000000</v>
      </c>
      <c r="BT93" s="26">
        <f t="shared" si="76"/>
        <v>0</v>
      </c>
      <c r="BU93" s="26">
        <f t="shared" si="76"/>
        <v>0</v>
      </c>
      <c r="BV93" s="26">
        <f t="shared" si="76"/>
        <v>0</v>
      </c>
      <c r="BW93" s="26">
        <f t="shared" si="76"/>
        <v>0</v>
      </c>
      <c r="BX93" s="26"/>
      <c r="BY93" s="26">
        <f t="shared" si="77"/>
        <v>0</v>
      </c>
      <c r="BZ93" s="27">
        <f t="shared" si="68"/>
        <v>0</v>
      </c>
      <c r="CA93" s="26">
        <f t="shared" si="78"/>
        <v>0</v>
      </c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7">
        <f t="shared" si="79"/>
        <v>1</v>
      </c>
      <c r="CY93" s="26">
        <f t="shared" si="44"/>
        <v>10000000</v>
      </c>
      <c r="CZ93" s="26">
        <f t="shared" si="80"/>
        <v>0</v>
      </c>
      <c r="DA93" s="26">
        <f t="shared" si="80"/>
        <v>0</v>
      </c>
      <c r="DB93" s="26"/>
      <c r="DC93" s="26">
        <f t="shared" si="81"/>
        <v>0</v>
      </c>
      <c r="DD93" s="26">
        <f t="shared" si="81"/>
        <v>0</v>
      </c>
      <c r="DE93" s="26">
        <f t="shared" si="81"/>
        <v>0</v>
      </c>
      <c r="DF93" s="26">
        <f t="shared" si="81"/>
        <v>0</v>
      </c>
      <c r="DG93" s="26">
        <f t="shared" si="81"/>
        <v>0</v>
      </c>
      <c r="DH93" s="26">
        <f t="shared" si="81"/>
        <v>0</v>
      </c>
      <c r="DI93" s="26">
        <f t="shared" si="81"/>
        <v>0</v>
      </c>
      <c r="DJ93" s="26">
        <f t="shared" si="81"/>
        <v>0</v>
      </c>
      <c r="DK93" s="26">
        <f t="shared" si="81"/>
        <v>0</v>
      </c>
      <c r="DL93" s="26">
        <f t="shared" si="81"/>
        <v>0</v>
      </c>
      <c r="DM93" s="26">
        <f t="shared" si="81"/>
        <v>0</v>
      </c>
      <c r="DN93" s="26">
        <f t="shared" si="81"/>
        <v>0</v>
      </c>
      <c r="DO93" s="26">
        <f t="shared" si="81"/>
        <v>10000000</v>
      </c>
      <c r="DP93" s="26">
        <f t="shared" si="81"/>
        <v>0</v>
      </c>
      <c r="DQ93" s="26">
        <f t="shared" si="81"/>
        <v>0</v>
      </c>
      <c r="DR93" s="26">
        <f t="shared" si="81"/>
        <v>0</v>
      </c>
      <c r="DS93" s="26">
        <f t="shared" si="82"/>
        <v>0</v>
      </c>
      <c r="DT93" s="26"/>
      <c r="DU93" s="26">
        <f t="shared" si="83"/>
        <v>0</v>
      </c>
      <c r="DX93" s="47">
        <v>10000000</v>
      </c>
      <c r="DY93" s="47">
        <v>0</v>
      </c>
      <c r="DZ93" s="261"/>
    </row>
    <row r="94" spans="1:130" ht="31.5" hidden="1" customHeight="1" x14ac:dyDescent="0.3">
      <c r="A94" s="67"/>
      <c r="B94" s="87"/>
      <c r="C94" s="228" t="s">
        <v>267</v>
      </c>
      <c r="D94" s="221" t="s">
        <v>268</v>
      </c>
      <c r="E94" s="221">
        <v>520</v>
      </c>
      <c r="F94" s="219" t="s">
        <v>134</v>
      </c>
      <c r="G94" s="26">
        <f t="shared" si="60"/>
        <v>280000000</v>
      </c>
      <c r="H94" s="37"/>
      <c r="I94" s="37">
        <f>100000000+150000000</f>
        <v>250000000</v>
      </c>
      <c r="J94" s="37"/>
      <c r="K94" s="37"/>
      <c r="L94" s="37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>
        <v>30000000</v>
      </c>
      <c r="Y94" s="26"/>
      <c r="Z94" s="26"/>
      <c r="AA94" s="26"/>
      <c r="AB94" s="26"/>
      <c r="AC94" s="26"/>
      <c r="AD94" s="27">
        <f t="shared" si="67"/>
        <v>0.22844308214285713</v>
      </c>
      <c r="AE94" s="26">
        <f t="shared" si="84"/>
        <v>63964063</v>
      </c>
      <c r="AF94" s="26"/>
      <c r="AG94" s="26">
        <f>+'[2]MAYO 2019'!$K$2399</f>
        <v>35710320</v>
      </c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>
        <f>+'[2]MAYO 2019'!$Z$2399</f>
        <v>28253743</v>
      </c>
      <c r="AW94" s="26"/>
      <c r="AX94" s="26"/>
      <c r="AY94" s="26"/>
      <c r="AZ94" s="26"/>
      <c r="BA94" s="26"/>
      <c r="BB94" s="27">
        <f t="shared" si="14"/>
        <v>0.77155691785714287</v>
      </c>
      <c r="BC94" s="26">
        <f t="shared" si="74"/>
        <v>216035937</v>
      </c>
      <c r="BD94" s="26">
        <f t="shared" si="75"/>
        <v>0</v>
      </c>
      <c r="BE94" s="26">
        <f t="shared" si="75"/>
        <v>214289680</v>
      </c>
      <c r="BF94" s="26">
        <f t="shared" si="75"/>
        <v>0</v>
      </c>
      <c r="BG94" s="26">
        <f t="shared" si="75"/>
        <v>0</v>
      </c>
      <c r="BH94" s="26">
        <f t="shared" si="75"/>
        <v>0</v>
      </c>
      <c r="BI94" s="26">
        <f t="shared" si="75"/>
        <v>0</v>
      </c>
      <c r="BJ94" s="26">
        <f t="shared" si="75"/>
        <v>0</v>
      </c>
      <c r="BK94" s="26">
        <f t="shared" si="75"/>
        <v>0</v>
      </c>
      <c r="BL94" s="26">
        <f t="shared" si="75"/>
        <v>0</v>
      </c>
      <c r="BM94" s="26">
        <f t="shared" si="75"/>
        <v>0</v>
      </c>
      <c r="BN94" s="26">
        <f t="shared" si="75"/>
        <v>0</v>
      </c>
      <c r="BO94" s="26">
        <f t="shared" si="75"/>
        <v>0</v>
      </c>
      <c r="BP94" s="26">
        <f t="shared" si="75"/>
        <v>0</v>
      </c>
      <c r="BQ94" s="26">
        <f t="shared" si="75"/>
        <v>0</v>
      </c>
      <c r="BR94" s="26">
        <f t="shared" si="75"/>
        <v>0</v>
      </c>
      <c r="BS94" s="26">
        <f t="shared" si="75"/>
        <v>0</v>
      </c>
      <c r="BT94" s="26">
        <f t="shared" si="76"/>
        <v>1746257</v>
      </c>
      <c r="BU94" s="26">
        <f t="shared" si="76"/>
        <v>0</v>
      </c>
      <c r="BV94" s="26">
        <f t="shared" si="76"/>
        <v>0</v>
      </c>
      <c r="BW94" s="26">
        <f t="shared" si="76"/>
        <v>0</v>
      </c>
      <c r="BX94" s="26"/>
      <c r="BY94" s="26">
        <f t="shared" si="77"/>
        <v>0</v>
      </c>
      <c r="BZ94" s="27">
        <f t="shared" si="68"/>
        <v>0.17609654642857142</v>
      </c>
      <c r="CA94" s="26">
        <f t="shared" si="78"/>
        <v>49307033</v>
      </c>
      <c r="CB94" s="26"/>
      <c r="CC94" s="26">
        <f>+'[2]MAYO 2019'!$H$2454+'[2]MAYO 2019'!$H$2483+'[2]MAYO 2019'!$H$2484+'[2]MAYO 2019'!$H$2487+'[2]MAYO 2019'!$H$2488+'[2]MAYO 2019'!$H$2489+'[2]MAYO 2019'!$H$2490+'[2]MAYO 2019'!$H$2492+'[2]MAYO 2019'!$H$2493+'[2]MAYO 2019'!$H$2496</f>
        <v>21622112</v>
      </c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>
        <f>+'[2]MAYO 2019'!$H$2400+'[2]MAYO 2019'!$H$2403+'[2]MAYO 2019'!$H$2404+'[2]MAYO 2019'!$H$2405+'[2]MAYO 2019'!$H$2424+'[2]MAYO 2019'!$H$2429+'[2]MAYO 2019'!$H$2431+'[2]MAYO 2019'!$H$2432+'[2]MAYO 2019'!$H$2433+'[2]MAYO 2019'!$H$2434+'[2]MAYO 2019'!$H$2435+'[2]MAYO 2019'!$H$2436+'[2]MAYO 2019'!$H$2437+'[2]MAYO 2019'!$H$2442+'[2]MAYO 2019'!$H$2446+'[2]MAYO 2019'!$H$2447+'[2]MAYO 2019'!$H$2448+'[2]MAYO 2019'!$H$2451+'[2]MAYO 2019'!$H$2452+'[2]MAYO 2019'!$H$2453+'[2]MAYO 2019'!$H$2497+'[2]MAYO 2019'!$H$2498+'[2]MAYO 2019'!$H$2499+'[2]MAYO 2019'!$H$2500+'[2]MAYO 2019'!$H$2503+'[2]MAYO 2019'!$H$2504</f>
        <v>27684921</v>
      </c>
      <c r="CS94" s="26"/>
      <c r="CT94" s="26"/>
      <c r="CU94" s="26"/>
      <c r="CV94" s="26"/>
      <c r="CW94" s="26"/>
      <c r="CX94" s="27">
        <f t="shared" si="79"/>
        <v>0.82390345357142858</v>
      </c>
      <c r="CY94" s="26">
        <f t="shared" si="44"/>
        <v>230692967</v>
      </c>
      <c r="CZ94" s="26">
        <f t="shared" si="80"/>
        <v>0</v>
      </c>
      <c r="DA94" s="26">
        <f t="shared" si="80"/>
        <v>228377888</v>
      </c>
      <c r="DB94" s="26"/>
      <c r="DC94" s="26">
        <f t="shared" si="81"/>
        <v>0</v>
      </c>
      <c r="DD94" s="26">
        <f t="shared" si="81"/>
        <v>0</v>
      </c>
      <c r="DE94" s="26">
        <f t="shared" si="81"/>
        <v>0</v>
      </c>
      <c r="DF94" s="26">
        <f t="shared" si="81"/>
        <v>0</v>
      </c>
      <c r="DG94" s="26">
        <f t="shared" si="81"/>
        <v>0</v>
      </c>
      <c r="DH94" s="26">
        <f t="shared" si="81"/>
        <v>0</v>
      </c>
      <c r="DI94" s="26">
        <f t="shared" si="81"/>
        <v>0</v>
      </c>
      <c r="DJ94" s="26">
        <f t="shared" si="81"/>
        <v>0</v>
      </c>
      <c r="DK94" s="26">
        <f t="shared" si="81"/>
        <v>0</v>
      </c>
      <c r="DL94" s="26">
        <f t="shared" si="81"/>
        <v>0</v>
      </c>
      <c r="DM94" s="26">
        <f t="shared" si="81"/>
        <v>0</v>
      </c>
      <c r="DN94" s="26">
        <f t="shared" si="81"/>
        <v>0</v>
      </c>
      <c r="DO94" s="26">
        <f t="shared" si="81"/>
        <v>0</v>
      </c>
      <c r="DP94" s="26">
        <f t="shared" si="81"/>
        <v>2315079</v>
      </c>
      <c r="DQ94" s="26">
        <f t="shared" si="81"/>
        <v>0</v>
      </c>
      <c r="DR94" s="26">
        <f t="shared" si="81"/>
        <v>0</v>
      </c>
      <c r="DS94" s="26">
        <f t="shared" si="82"/>
        <v>0</v>
      </c>
      <c r="DT94" s="26"/>
      <c r="DU94" s="26">
        <f t="shared" si="83"/>
        <v>0</v>
      </c>
      <c r="DX94" s="47">
        <v>280000000</v>
      </c>
      <c r="DY94" s="47">
        <v>49307033</v>
      </c>
      <c r="DZ94" s="261"/>
    </row>
    <row r="95" spans="1:130" ht="17.399999999999999" hidden="1" customHeight="1" x14ac:dyDescent="0.3">
      <c r="A95" s="183" t="s">
        <v>231</v>
      </c>
      <c r="B95" s="175" t="s">
        <v>269</v>
      </c>
      <c r="C95" s="223" t="s">
        <v>270</v>
      </c>
      <c r="D95" s="53" t="s">
        <v>271</v>
      </c>
      <c r="E95" s="53">
        <v>520</v>
      </c>
      <c r="F95" s="219" t="s">
        <v>134</v>
      </c>
      <c r="G95" s="26">
        <f t="shared" si="60"/>
        <v>25000000</v>
      </c>
      <c r="H95" s="37"/>
      <c r="I95" s="26">
        <v>25000000</v>
      </c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7">
        <f>+AE95/G95</f>
        <v>0.73722339999999997</v>
      </c>
      <c r="AE95" s="26">
        <f t="shared" si="84"/>
        <v>18430585</v>
      </c>
      <c r="AF95" s="26"/>
      <c r="AG95" s="26">
        <f>+'[5]ENERO 2019'!$K$1247</f>
        <v>18430585</v>
      </c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7">
        <f t="shared" si="14"/>
        <v>0.26277660000000003</v>
      </c>
      <c r="BC95" s="26">
        <f t="shared" si="74"/>
        <v>6569415</v>
      </c>
      <c r="BD95" s="26">
        <f t="shared" si="75"/>
        <v>0</v>
      </c>
      <c r="BE95" s="26">
        <f t="shared" si="75"/>
        <v>6569415</v>
      </c>
      <c r="BF95" s="26">
        <f t="shared" si="75"/>
        <v>0</v>
      </c>
      <c r="BG95" s="26">
        <f t="shared" si="75"/>
        <v>0</v>
      </c>
      <c r="BH95" s="26">
        <f t="shared" si="75"/>
        <v>0</v>
      </c>
      <c r="BI95" s="26">
        <f t="shared" si="75"/>
        <v>0</v>
      </c>
      <c r="BJ95" s="26">
        <f t="shared" si="75"/>
        <v>0</v>
      </c>
      <c r="BK95" s="26">
        <f t="shared" si="75"/>
        <v>0</v>
      </c>
      <c r="BL95" s="26">
        <f t="shared" si="75"/>
        <v>0</v>
      </c>
      <c r="BM95" s="26">
        <f t="shared" si="75"/>
        <v>0</v>
      </c>
      <c r="BN95" s="26">
        <f t="shared" si="75"/>
        <v>0</v>
      </c>
      <c r="BO95" s="26">
        <f t="shared" si="75"/>
        <v>0</v>
      </c>
      <c r="BP95" s="26">
        <f t="shared" si="75"/>
        <v>0</v>
      </c>
      <c r="BQ95" s="26">
        <f t="shared" si="75"/>
        <v>0</v>
      </c>
      <c r="BR95" s="26">
        <f t="shared" si="75"/>
        <v>0</v>
      </c>
      <c r="BS95" s="26">
        <f t="shared" ref="BN95:BW99" si="85">W95-AU95</f>
        <v>0</v>
      </c>
      <c r="BT95" s="26">
        <f t="shared" si="85"/>
        <v>0</v>
      </c>
      <c r="BU95" s="26">
        <f t="shared" si="85"/>
        <v>0</v>
      </c>
      <c r="BV95" s="26">
        <f t="shared" si="85"/>
        <v>0</v>
      </c>
      <c r="BW95" s="26">
        <f t="shared" si="85"/>
        <v>0</v>
      </c>
      <c r="BX95" s="26"/>
      <c r="BY95" s="26">
        <f t="shared" si="77"/>
        <v>0</v>
      </c>
      <c r="BZ95" s="27">
        <f>+CA95/G95</f>
        <v>0.73506055999999997</v>
      </c>
      <c r="CA95" s="26">
        <f t="shared" si="78"/>
        <v>18376514</v>
      </c>
      <c r="CB95" s="26"/>
      <c r="CC95" s="26">
        <f>+'[5]ENERO 2019'!$H$1245</f>
        <v>18376514</v>
      </c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7">
        <f t="shared" si="79"/>
        <v>0.26493944000000003</v>
      </c>
      <c r="CY95" s="26">
        <f t="shared" si="44"/>
        <v>6623486</v>
      </c>
      <c r="CZ95" s="26">
        <f t="shared" si="80"/>
        <v>0</v>
      </c>
      <c r="DA95" s="26">
        <f t="shared" si="80"/>
        <v>6623486</v>
      </c>
      <c r="DB95" s="26"/>
      <c r="DC95" s="26">
        <f t="shared" si="81"/>
        <v>0</v>
      </c>
      <c r="DD95" s="26">
        <f t="shared" si="81"/>
        <v>0</v>
      </c>
      <c r="DE95" s="26">
        <f t="shared" si="81"/>
        <v>0</v>
      </c>
      <c r="DF95" s="26">
        <f t="shared" si="81"/>
        <v>0</v>
      </c>
      <c r="DG95" s="26">
        <f t="shared" si="81"/>
        <v>0</v>
      </c>
      <c r="DH95" s="26">
        <f t="shared" si="81"/>
        <v>0</v>
      </c>
      <c r="DI95" s="26">
        <f t="shared" si="81"/>
        <v>0</v>
      </c>
      <c r="DJ95" s="26">
        <f t="shared" si="81"/>
        <v>0</v>
      </c>
      <c r="DK95" s="26">
        <f t="shared" si="81"/>
        <v>0</v>
      </c>
      <c r="DL95" s="26">
        <f t="shared" si="81"/>
        <v>0</v>
      </c>
      <c r="DM95" s="26">
        <f t="shared" si="81"/>
        <v>0</v>
      </c>
      <c r="DN95" s="26">
        <f t="shared" si="81"/>
        <v>0</v>
      </c>
      <c r="DO95" s="26">
        <f t="shared" si="81"/>
        <v>0</v>
      </c>
      <c r="DP95" s="26">
        <f t="shared" si="81"/>
        <v>0</v>
      </c>
      <c r="DQ95" s="26">
        <f t="shared" si="81"/>
        <v>0</v>
      </c>
      <c r="DR95" s="26">
        <f t="shared" ref="DR95:DR102" si="86">Z95-CT95</f>
        <v>0</v>
      </c>
      <c r="DS95" s="26">
        <f t="shared" si="82"/>
        <v>0</v>
      </c>
      <c r="DT95" s="26"/>
      <c r="DU95" s="26">
        <f t="shared" si="83"/>
        <v>0</v>
      </c>
      <c r="DX95" s="47">
        <v>25000000</v>
      </c>
      <c r="DY95" s="47">
        <v>18376514</v>
      </c>
      <c r="DZ95" s="261"/>
    </row>
    <row r="96" spans="1:130" ht="18" hidden="1" customHeight="1" x14ac:dyDescent="0.3">
      <c r="A96" s="174"/>
      <c r="B96" s="164"/>
      <c r="C96" s="223" t="s">
        <v>272</v>
      </c>
      <c r="D96" s="53" t="s">
        <v>273</v>
      </c>
      <c r="E96" s="53">
        <v>520</v>
      </c>
      <c r="F96" s="219" t="s">
        <v>134</v>
      </c>
      <c r="G96" s="26">
        <f t="shared" si="60"/>
        <v>40000000</v>
      </c>
      <c r="H96" s="37"/>
      <c r="I96" s="26">
        <v>40000000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50"/>
      <c r="X96" s="26"/>
      <c r="Y96" s="26"/>
      <c r="Z96" s="26"/>
      <c r="AA96" s="26"/>
      <c r="AB96" s="26"/>
      <c r="AC96" s="26"/>
      <c r="AD96" s="27">
        <f>+AE96/G96</f>
        <v>0.98583927500000001</v>
      </c>
      <c r="AE96" s="26">
        <f t="shared" si="84"/>
        <v>39433571</v>
      </c>
      <c r="AF96" s="26"/>
      <c r="AG96" s="26">
        <f>+'[4]MARZO 2019'!$K$1706</f>
        <v>39433571</v>
      </c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7">
        <f t="shared" si="14"/>
        <v>1.4160724999999985E-2</v>
      </c>
      <c r="BC96" s="26">
        <f t="shared" si="74"/>
        <v>566429</v>
      </c>
      <c r="BD96" s="26">
        <f t="shared" ref="BD96:BM99" si="87">H96-AF96</f>
        <v>0</v>
      </c>
      <c r="BE96" s="26">
        <f t="shared" si="87"/>
        <v>566429</v>
      </c>
      <c r="BF96" s="26">
        <f t="shared" si="87"/>
        <v>0</v>
      </c>
      <c r="BG96" s="26">
        <f t="shared" si="87"/>
        <v>0</v>
      </c>
      <c r="BH96" s="26">
        <f t="shared" si="87"/>
        <v>0</v>
      </c>
      <c r="BI96" s="26">
        <f t="shared" si="87"/>
        <v>0</v>
      </c>
      <c r="BJ96" s="26">
        <f t="shared" si="87"/>
        <v>0</v>
      </c>
      <c r="BK96" s="26">
        <f t="shared" si="87"/>
        <v>0</v>
      </c>
      <c r="BL96" s="26">
        <f t="shared" si="87"/>
        <v>0</v>
      </c>
      <c r="BM96" s="26">
        <f t="shared" si="87"/>
        <v>0</v>
      </c>
      <c r="BN96" s="26">
        <f t="shared" si="85"/>
        <v>0</v>
      </c>
      <c r="BO96" s="26">
        <f t="shared" si="85"/>
        <v>0</v>
      </c>
      <c r="BP96" s="26">
        <f t="shared" si="85"/>
        <v>0</v>
      </c>
      <c r="BQ96" s="26">
        <f t="shared" si="85"/>
        <v>0</v>
      </c>
      <c r="BR96" s="26">
        <f t="shared" si="85"/>
        <v>0</v>
      </c>
      <c r="BS96" s="26">
        <f t="shared" si="85"/>
        <v>0</v>
      </c>
      <c r="BT96" s="26">
        <f t="shared" si="85"/>
        <v>0</v>
      </c>
      <c r="BU96" s="26">
        <f t="shared" si="85"/>
        <v>0</v>
      </c>
      <c r="BV96" s="26">
        <f t="shared" si="85"/>
        <v>0</v>
      </c>
      <c r="BW96" s="26">
        <f t="shared" si="85"/>
        <v>0</v>
      </c>
      <c r="BX96" s="26"/>
      <c r="BY96" s="26">
        <f t="shared" si="77"/>
        <v>0</v>
      </c>
      <c r="BZ96" s="27">
        <f>+CA96/G96</f>
        <v>0.98583927500000001</v>
      </c>
      <c r="CA96" s="26">
        <f t="shared" si="78"/>
        <v>39433571</v>
      </c>
      <c r="CB96" s="26"/>
      <c r="CC96" s="26">
        <f>+'[4]MARZO 2019'!$H$1704</f>
        <v>39433571</v>
      </c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7">
        <f t="shared" si="79"/>
        <v>1.4160724999999985E-2</v>
      </c>
      <c r="CY96" s="26">
        <f t="shared" si="44"/>
        <v>566429</v>
      </c>
      <c r="CZ96" s="26">
        <f t="shared" ref="CZ96:DA102" si="88">H96-CB96</f>
        <v>0</v>
      </c>
      <c r="DA96" s="26">
        <f t="shared" si="88"/>
        <v>566429</v>
      </c>
      <c r="DB96" s="26"/>
      <c r="DC96" s="26">
        <f t="shared" ref="DC96:DQ102" si="89">K96-CE96</f>
        <v>0</v>
      </c>
      <c r="DD96" s="26">
        <f t="shared" si="89"/>
        <v>0</v>
      </c>
      <c r="DE96" s="26">
        <f t="shared" si="89"/>
        <v>0</v>
      </c>
      <c r="DF96" s="26">
        <f t="shared" si="89"/>
        <v>0</v>
      </c>
      <c r="DG96" s="26">
        <f t="shared" si="89"/>
        <v>0</v>
      </c>
      <c r="DH96" s="26">
        <f t="shared" si="89"/>
        <v>0</v>
      </c>
      <c r="DI96" s="26">
        <f t="shared" si="89"/>
        <v>0</v>
      </c>
      <c r="DJ96" s="26">
        <f t="shared" si="89"/>
        <v>0</v>
      </c>
      <c r="DK96" s="26">
        <f t="shared" si="89"/>
        <v>0</v>
      </c>
      <c r="DL96" s="26">
        <f t="shared" si="89"/>
        <v>0</v>
      </c>
      <c r="DM96" s="26">
        <f t="shared" si="89"/>
        <v>0</v>
      </c>
      <c r="DN96" s="26">
        <f t="shared" si="89"/>
        <v>0</v>
      </c>
      <c r="DO96" s="26">
        <f t="shared" si="89"/>
        <v>0</v>
      </c>
      <c r="DP96" s="26">
        <f t="shared" si="89"/>
        <v>0</v>
      </c>
      <c r="DQ96" s="26">
        <f t="shared" si="89"/>
        <v>0</v>
      </c>
      <c r="DR96" s="26">
        <f t="shared" si="86"/>
        <v>0</v>
      </c>
      <c r="DS96" s="26">
        <f t="shared" si="82"/>
        <v>0</v>
      </c>
      <c r="DT96" s="26"/>
      <c r="DU96" s="26">
        <f t="shared" si="83"/>
        <v>0</v>
      </c>
      <c r="DX96" s="47">
        <v>40000000</v>
      </c>
      <c r="DY96" s="47">
        <v>39433571</v>
      </c>
      <c r="DZ96" s="261"/>
    </row>
    <row r="97" spans="1:130" ht="26.4" hidden="1" customHeight="1" x14ac:dyDescent="0.3">
      <c r="A97" s="174"/>
      <c r="B97" s="70" t="s">
        <v>274</v>
      </c>
      <c r="C97" s="223" t="s">
        <v>275</v>
      </c>
      <c r="D97" s="53" t="s">
        <v>276</v>
      </c>
      <c r="E97" s="53">
        <v>520</v>
      </c>
      <c r="F97" s="219" t="s">
        <v>134</v>
      </c>
      <c r="G97" s="26">
        <f t="shared" si="60"/>
        <v>15000000</v>
      </c>
      <c r="H97" s="37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50">
        <v>15000000</v>
      </c>
      <c r="X97" s="26"/>
      <c r="Y97" s="26"/>
      <c r="Z97" s="26"/>
      <c r="AA97" s="26"/>
      <c r="AB97" s="26"/>
      <c r="AC97" s="26"/>
      <c r="AD97" s="27">
        <f t="shared" ref="AD97:AD114" si="90">+AE97/G97</f>
        <v>0</v>
      </c>
      <c r="AE97" s="26">
        <f t="shared" si="84"/>
        <v>0</v>
      </c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7">
        <f t="shared" si="14"/>
        <v>1</v>
      </c>
      <c r="BC97" s="26">
        <f t="shared" si="74"/>
        <v>15000000</v>
      </c>
      <c r="BD97" s="26">
        <f t="shared" si="87"/>
        <v>0</v>
      </c>
      <c r="BE97" s="26">
        <f t="shared" si="87"/>
        <v>0</v>
      </c>
      <c r="BF97" s="26">
        <f t="shared" si="87"/>
        <v>0</v>
      </c>
      <c r="BG97" s="26">
        <f t="shared" si="87"/>
        <v>0</v>
      </c>
      <c r="BH97" s="26">
        <f t="shared" si="87"/>
        <v>0</v>
      </c>
      <c r="BI97" s="26">
        <f t="shared" si="87"/>
        <v>0</v>
      </c>
      <c r="BJ97" s="26">
        <f t="shared" si="87"/>
        <v>0</v>
      </c>
      <c r="BK97" s="26">
        <f t="shared" si="87"/>
        <v>0</v>
      </c>
      <c r="BL97" s="26">
        <f t="shared" si="87"/>
        <v>0</v>
      </c>
      <c r="BM97" s="26">
        <f t="shared" si="87"/>
        <v>0</v>
      </c>
      <c r="BN97" s="26">
        <f t="shared" si="85"/>
        <v>0</v>
      </c>
      <c r="BO97" s="26">
        <f t="shared" si="85"/>
        <v>0</v>
      </c>
      <c r="BP97" s="26">
        <f t="shared" si="85"/>
        <v>0</v>
      </c>
      <c r="BQ97" s="26">
        <f t="shared" si="85"/>
        <v>0</v>
      </c>
      <c r="BR97" s="26">
        <f t="shared" si="85"/>
        <v>0</v>
      </c>
      <c r="BS97" s="26">
        <f t="shared" si="85"/>
        <v>15000000</v>
      </c>
      <c r="BT97" s="26">
        <f t="shared" si="85"/>
        <v>0</v>
      </c>
      <c r="BU97" s="26">
        <f t="shared" si="85"/>
        <v>0</v>
      </c>
      <c r="BV97" s="26">
        <f t="shared" si="85"/>
        <v>0</v>
      </c>
      <c r="BW97" s="26">
        <f t="shared" si="85"/>
        <v>0</v>
      </c>
      <c r="BX97" s="26"/>
      <c r="BY97" s="26">
        <f t="shared" si="77"/>
        <v>0</v>
      </c>
      <c r="BZ97" s="27">
        <f t="shared" ref="BZ97:BZ109" si="91">+CA97/G97</f>
        <v>0</v>
      </c>
      <c r="CA97" s="26">
        <f t="shared" si="78"/>
        <v>0</v>
      </c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7">
        <f t="shared" si="79"/>
        <v>1</v>
      </c>
      <c r="CY97" s="26">
        <f t="shared" si="44"/>
        <v>15000000</v>
      </c>
      <c r="CZ97" s="26">
        <f t="shared" si="88"/>
        <v>0</v>
      </c>
      <c r="DA97" s="26">
        <f t="shared" si="88"/>
        <v>0</v>
      </c>
      <c r="DB97" s="26"/>
      <c r="DC97" s="26">
        <f t="shared" si="89"/>
        <v>0</v>
      </c>
      <c r="DD97" s="26">
        <f t="shared" si="89"/>
        <v>0</v>
      </c>
      <c r="DE97" s="26">
        <f t="shared" si="89"/>
        <v>0</v>
      </c>
      <c r="DF97" s="26">
        <f t="shared" si="89"/>
        <v>0</v>
      </c>
      <c r="DG97" s="26">
        <f t="shared" si="89"/>
        <v>0</v>
      </c>
      <c r="DH97" s="26">
        <f t="shared" si="89"/>
        <v>0</v>
      </c>
      <c r="DI97" s="26">
        <f t="shared" si="89"/>
        <v>0</v>
      </c>
      <c r="DJ97" s="26">
        <f t="shared" si="89"/>
        <v>0</v>
      </c>
      <c r="DK97" s="26">
        <f t="shared" si="89"/>
        <v>0</v>
      </c>
      <c r="DL97" s="26">
        <f t="shared" si="89"/>
        <v>0</v>
      </c>
      <c r="DM97" s="26">
        <f t="shared" si="89"/>
        <v>0</v>
      </c>
      <c r="DN97" s="26">
        <f t="shared" si="89"/>
        <v>0</v>
      </c>
      <c r="DO97" s="26">
        <f t="shared" si="89"/>
        <v>15000000</v>
      </c>
      <c r="DP97" s="26">
        <f t="shared" si="89"/>
        <v>0</v>
      </c>
      <c r="DQ97" s="26">
        <f t="shared" si="89"/>
        <v>0</v>
      </c>
      <c r="DR97" s="26">
        <f t="shared" si="86"/>
        <v>0</v>
      </c>
      <c r="DS97" s="26">
        <f t="shared" si="82"/>
        <v>0</v>
      </c>
      <c r="DT97" s="26"/>
      <c r="DU97" s="26">
        <f t="shared" si="83"/>
        <v>0</v>
      </c>
      <c r="DX97" s="47">
        <v>15000000</v>
      </c>
      <c r="DY97" s="47">
        <v>0</v>
      </c>
      <c r="DZ97" s="261"/>
    </row>
    <row r="98" spans="1:130" ht="19.8" hidden="1" customHeight="1" x14ac:dyDescent="0.3">
      <c r="A98" s="174"/>
      <c r="B98" s="84" t="s">
        <v>277</v>
      </c>
      <c r="C98" s="223" t="s">
        <v>278</v>
      </c>
      <c r="D98" s="70" t="s">
        <v>279</v>
      </c>
      <c r="E98" s="53">
        <v>520</v>
      </c>
      <c r="F98" s="229" t="s">
        <v>134</v>
      </c>
      <c r="G98" s="26">
        <f t="shared" si="60"/>
        <v>50000000</v>
      </c>
      <c r="H98" s="37"/>
      <c r="I98" s="26">
        <v>50000000</v>
      </c>
      <c r="J98" s="50"/>
      <c r="K98" s="72"/>
      <c r="L98" s="50"/>
      <c r="M98" s="37"/>
      <c r="N98" s="37"/>
      <c r="O98" s="37"/>
      <c r="P98" s="37"/>
      <c r="Q98" s="37"/>
      <c r="R98" s="30"/>
      <c r="S98" s="30"/>
      <c r="T98" s="30"/>
      <c r="U98" s="30"/>
      <c r="V98" s="37"/>
      <c r="W98" s="50"/>
      <c r="X98" s="26"/>
      <c r="Y98" s="26"/>
      <c r="Z98" s="37"/>
      <c r="AA98" s="37"/>
      <c r="AB98" s="37"/>
      <c r="AC98" s="73"/>
      <c r="AD98" s="27">
        <f t="shared" si="90"/>
        <v>0.48</v>
      </c>
      <c r="AE98" s="26">
        <f t="shared" si="84"/>
        <v>24000000</v>
      </c>
      <c r="AF98" s="26"/>
      <c r="AG98" s="26">
        <f>+'[5]ENERO 2019'!$K$1273</f>
        <v>24000000</v>
      </c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7">
        <f t="shared" si="14"/>
        <v>0.52</v>
      </c>
      <c r="BC98" s="26">
        <f t="shared" si="74"/>
        <v>26000000</v>
      </c>
      <c r="BD98" s="26">
        <f t="shared" si="87"/>
        <v>0</v>
      </c>
      <c r="BE98" s="26">
        <f t="shared" si="87"/>
        <v>26000000</v>
      </c>
      <c r="BF98" s="26">
        <f t="shared" si="87"/>
        <v>0</v>
      </c>
      <c r="BG98" s="26">
        <f t="shared" si="87"/>
        <v>0</v>
      </c>
      <c r="BH98" s="26">
        <f t="shared" si="87"/>
        <v>0</v>
      </c>
      <c r="BI98" s="26">
        <f t="shared" si="87"/>
        <v>0</v>
      </c>
      <c r="BJ98" s="26">
        <f t="shared" si="87"/>
        <v>0</v>
      </c>
      <c r="BK98" s="26">
        <f t="shared" si="87"/>
        <v>0</v>
      </c>
      <c r="BL98" s="26">
        <f t="shared" si="87"/>
        <v>0</v>
      </c>
      <c r="BM98" s="26">
        <f t="shared" si="87"/>
        <v>0</v>
      </c>
      <c r="BN98" s="26">
        <f t="shared" si="85"/>
        <v>0</v>
      </c>
      <c r="BO98" s="26">
        <f t="shared" si="85"/>
        <v>0</v>
      </c>
      <c r="BP98" s="26">
        <f t="shared" si="85"/>
        <v>0</v>
      </c>
      <c r="BQ98" s="26">
        <f t="shared" si="85"/>
        <v>0</v>
      </c>
      <c r="BR98" s="26">
        <f t="shared" si="85"/>
        <v>0</v>
      </c>
      <c r="BS98" s="26">
        <f t="shared" si="85"/>
        <v>0</v>
      </c>
      <c r="BT98" s="26">
        <f t="shared" si="85"/>
        <v>0</v>
      </c>
      <c r="BU98" s="26">
        <f t="shared" si="85"/>
        <v>0</v>
      </c>
      <c r="BV98" s="26">
        <f t="shared" si="85"/>
        <v>0</v>
      </c>
      <c r="BW98" s="26">
        <f t="shared" si="85"/>
        <v>0</v>
      </c>
      <c r="BX98" s="26"/>
      <c r="BY98" s="26">
        <f t="shared" si="77"/>
        <v>0</v>
      </c>
      <c r="BZ98" s="27">
        <f t="shared" si="91"/>
        <v>0.48</v>
      </c>
      <c r="CA98" s="26">
        <f t="shared" si="78"/>
        <v>24000000</v>
      </c>
      <c r="CB98" s="26"/>
      <c r="CC98" s="26">
        <f>+'[5]ENERO 2019'!$H$1271</f>
        <v>24000000</v>
      </c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7">
        <f t="shared" si="79"/>
        <v>0.52</v>
      </c>
      <c r="CY98" s="26">
        <f t="shared" si="44"/>
        <v>26000000</v>
      </c>
      <c r="CZ98" s="26">
        <f t="shared" si="88"/>
        <v>0</v>
      </c>
      <c r="DA98" s="26">
        <f t="shared" si="88"/>
        <v>26000000</v>
      </c>
      <c r="DB98" s="26"/>
      <c r="DC98" s="26">
        <f t="shared" si="89"/>
        <v>0</v>
      </c>
      <c r="DD98" s="26">
        <f t="shared" si="89"/>
        <v>0</v>
      </c>
      <c r="DE98" s="26">
        <f t="shared" si="89"/>
        <v>0</v>
      </c>
      <c r="DF98" s="26">
        <f t="shared" si="89"/>
        <v>0</v>
      </c>
      <c r="DG98" s="26">
        <f t="shared" si="89"/>
        <v>0</v>
      </c>
      <c r="DH98" s="26">
        <f t="shared" si="89"/>
        <v>0</v>
      </c>
      <c r="DI98" s="26">
        <f t="shared" si="89"/>
        <v>0</v>
      </c>
      <c r="DJ98" s="26">
        <f t="shared" si="89"/>
        <v>0</v>
      </c>
      <c r="DK98" s="26">
        <f t="shared" si="89"/>
        <v>0</v>
      </c>
      <c r="DL98" s="26">
        <f t="shared" si="89"/>
        <v>0</v>
      </c>
      <c r="DM98" s="26">
        <f t="shared" si="89"/>
        <v>0</v>
      </c>
      <c r="DN98" s="26">
        <f t="shared" si="89"/>
        <v>0</v>
      </c>
      <c r="DO98" s="26">
        <f t="shared" si="89"/>
        <v>0</v>
      </c>
      <c r="DP98" s="26">
        <f t="shared" si="89"/>
        <v>0</v>
      </c>
      <c r="DQ98" s="26">
        <f t="shared" si="89"/>
        <v>0</v>
      </c>
      <c r="DR98" s="26">
        <f t="shared" si="86"/>
        <v>0</v>
      </c>
      <c r="DS98" s="26">
        <f t="shared" si="82"/>
        <v>0</v>
      </c>
      <c r="DT98" s="26"/>
      <c r="DU98" s="26">
        <f t="shared" si="83"/>
        <v>0</v>
      </c>
      <c r="DX98" s="47">
        <v>50000000</v>
      </c>
      <c r="DY98" s="47">
        <v>24000000</v>
      </c>
      <c r="DZ98" s="261"/>
    </row>
    <row r="99" spans="1:130" s="79" customFormat="1" ht="31.5" hidden="1" customHeight="1" x14ac:dyDescent="0.3">
      <c r="A99" s="174" t="s">
        <v>231</v>
      </c>
      <c r="B99" s="84" t="s">
        <v>280</v>
      </c>
      <c r="C99" s="230" t="s">
        <v>281</v>
      </c>
      <c r="D99" s="53" t="s">
        <v>282</v>
      </c>
      <c r="E99" s="70">
        <v>520</v>
      </c>
      <c r="F99" s="229" t="s">
        <v>134</v>
      </c>
      <c r="G99" s="26">
        <f t="shared" si="60"/>
        <v>5000000</v>
      </c>
      <c r="H99" s="30"/>
      <c r="I99" s="26"/>
      <c r="J99" s="26"/>
      <c r="K99" s="30"/>
      <c r="L99" s="77"/>
      <c r="M99" s="30"/>
      <c r="N99" s="30"/>
      <c r="O99" s="30"/>
      <c r="P99" s="30"/>
      <c r="Q99" s="30"/>
      <c r="R99" s="30"/>
      <c r="S99" s="30"/>
      <c r="T99" s="30"/>
      <c r="U99" s="30"/>
      <c r="V99" s="37"/>
      <c r="W99" s="50">
        <v>5000000</v>
      </c>
      <c r="X99" s="26"/>
      <c r="Y99" s="26"/>
      <c r="Z99" s="26"/>
      <c r="AA99" s="26"/>
      <c r="AB99" s="26"/>
      <c r="AC99" s="26"/>
      <c r="AD99" s="78">
        <f t="shared" si="90"/>
        <v>0</v>
      </c>
      <c r="AE99" s="26">
        <f t="shared" si="84"/>
        <v>0</v>
      </c>
      <c r="AF99" s="77"/>
      <c r="AG99" s="77"/>
      <c r="AH99" s="77"/>
      <c r="AI99" s="77"/>
      <c r="AJ99" s="77"/>
      <c r="AK99" s="26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8">
        <f t="shared" si="14"/>
        <v>1</v>
      </c>
      <c r="BC99" s="26">
        <f t="shared" si="74"/>
        <v>5000000</v>
      </c>
      <c r="BD99" s="26">
        <f t="shared" si="87"/>
        <v>0</v>
      </c>
      <c r="BE99" s="26">
        <f t="shared" si="87"/>
        <v>0</v>
      </c>
      <c r="BF99" s="26">
        <f t="shared" si="87"/>
        <v>0</v>
      </c>
      <c r="BG99" s="26">
        <f t="shared" si="87"/>
        <v>0</v>
      </c>
      <c r="BH99" s="26">
        <f t="shared" si="87"/>
        <v>0</v>
      </c>
      <c r="BI99" s="26">
        <f t="shared" si="87"/>
        <v>0</v>
      </c>
      <c r="BJ99" s="26">
        <f t="shared" si="87"/>
        <v>0</v>
      </c>
      <c r="BK99" s="26">
        <f t="shared" si="87"/>
        <v>0</v>
      </c>
      <c r="BL99" s="26">
        <f t="shared" si="87"/>
        <v>0</v>
      </c>
      <c r="BM99" s="26">
        <f t="shared" si="87"/>
        <v>0</v>
      </c>
      <c r="BN99" s="26">
        <f t="shared" si="85"/>
        <v>0</v>
      </c>
      <c r="BO99" s="26">
        <f t="shared" si="85"/>
        <v>0</v>
      </c>
      <c r="BP99" s="26">
        <f t="shared" si="85"/>
        <v>0</v>
      </c>
      <c r="BQ99" s="26">
        <f t="shared" si="85"/>
        <v>0</v>
      </c>
      <c r="BR99" s="26">
        <f t="shared" si="85"/>
        <v>0</v>
      </c>
      <c r="BS99" s="26">
        <f t="shared" si="85"/>
        <v>5000000</v>
      </c>
      <c r="BT99" s="26">
        <f t="shared" si="85"/>
        <v>0</v>
      </c>
      <c r="BU99" s="26">
        <f t="shared" si="85"/>
        <v>0</v>
      </c>
      <c r="BV99" s="26">
        <f t="shared" si="85"/>
        <v>0</v>
      </c>
      <c r="BW99" s="26">
        <f t="shared" si="85"/>
        <v>0</v>
      </c>
      <c r="BX99" s="26"/>
      <c r="BY99" s="26">
        <f t="shared" si="77"/>
        <v>0</v>
      </c>
      <c r="BZ99" s="78">
        <f t="shared" si="91"/>
        <v>0</v>
      </c>
      <c r="CA99" s="26">
        <f t="shared" si="78"/>
        <v>0</v>
      </c>
      <c r="CB99" s="77"/>
      <c r="CC99" s="77"/>
      <c r="CD99" s="77"/>
      <c r="CE99" s="77"/>
      <c r="CF99" s="77"/>
      <c r="CG99" s="77"/>
      <c r="CH99" s="77"/>
      <c r="CI99" s="77"/>
      <c r="CJ99" s="77"/>
      <c r="CK99" s="77"/>
      <c r="CL99" s="77"/>
      <c r="CM99" s="77"/>
      <c r="CN99" s="77"/>
      <c r="CO99" s="77"/>
      <c r="CP99" s="77"/>
      <c r="CQ99" s="77"/>
      <c r="CR99" s="77"/>
      <c r="CS99" s="77"/>
      <c r="CT99" s="77"/>
      <c r="CU99" s="77"/>
      <c r="CV99" s="77"/>
      <c r="CW99" s="77"/>
      <c r="CX99" s="78">
        <f t="shared" si="79"/>
        <v>1</v>
      </c>
      <c r="CY99" s="26">
        <f t="shared" si="44"/>
        <v>5000000</v>
      </c>
      <c r="CZ99" s="26">
        <f t="shared" si="88"/>
        <v>0</v>
      </c>
      <c r="DA99" s="26">
        <f t="shared" si="88"/>
        <v>0</v>
      </c>
      <c r="DB99" s="26"/>
      <c r="DC99" s="26">
        <f t="shared" si="89"/>
        <v>0</v>
      </c>
      <c r="DD99" s="26">
        <f t="shared" si="89"/>
        <v>0</v>
      </c>
      <c r="DE99" s="26">
        <f t="shared" si="89"/>
        <v>0</v>
      </c>
      <c r="DF99" s="26">
        <f t="shared" si="89"/>
        <v>0</v>
      </c>
      <c r="DG99" s="26">
        <f t="shared" si="89"/>
        <v>0</v>
      </c>
      <c r="DH99" s="26">
        <f t="shared" si="89"/>
        <v>0</v>
      </c>
      <c r="DI99" s="26">
        <f t="shared" si="89"/>
        <v>0</v>
      </c>
      <c r="DJ99" s="26">
        <f t="shared" si="89"/>
        <v>0</v>
      </c>
      <c r="DK99" s="26">
        <f t="shared" si="89"/>
        <v>0</v>
      </c>
      <c r="DL99" s="26">
        <f t="shared" si="89"/>
        <v>0</v>
      </c>
      <c r="DM99" s="26">
        <f t="shared" si="89"/>
        <v>0</v>
      </c>
      <c r="DN99" s="26">
        <f t="shared" si="89"/>
        <v>0</v>
      </c>
      <c r="DO99" s="26">
        <f t="shared" si="89"/>
        <v>5000000</v>
      </c>
      <c r="DP99" s="26">
        <f t="shared" si="89"/>
        <v>0</v>
      </c>
      <c r="DQ99" s="26">
        <f t="shared" si="89"/>
        <v>0</v>
      </c>
      <c r="DR99" s="26">
        <f t="shared" si="86"/>
        <v>0</v>
      </c>
      <c r="DS99" s="26">
        <f t="shared" si="82"/>
        <v>0</v>
      </c>
      <c r="DT99" s="26"/>
      <c r="DU99" s="26">
        <f t="shared" si="83"/>
        <v>0</v>
      </c>
      <c r="DX99" s="47">
        <v>5000000</v>
      </c>
      <c r="DY99" s="47">
        <v>0</v>
      </c>
      <c r="DZ99" s="262"/>
    </row>
    <row r="100" spans="1:130" s="79" customFormat="1" ht="30.6" hidden="1" customHeight="1" x14ac:dyDescent="0.3">
      <c r="A100" s="174"/>
      <c r="B100" s="84"/>
      <c r="C100" s="230" t="s">
        <v>283</v>
      </c>
      <c r="D100" s="53" t="s">
        <v>284</v>
      </c>
      <c r="E100" s="70">
        <v>520</v>
      </c>
      <c r="F100" s="229" t="s">
        <v>134</v>
      </c>
      <c r="G100" s="26">
        <f t="shared" si="60"/>
        <v>10000000</v>
      </c>
      <c r="H100" s="30"/>
      <c r="I100" s="26"/>
      <c r="J100" s="50"/>
      <c r="K100" s="80"/>
      <c r="L100" s="81"/>
      <c r="M100" s="30"/>
      <c r="N100" s="30"/>
      <c r="O100" s="30"/>
      <c r="P100" s="30"/>
      <c r="Q100" s="30"/>
      <c r="R100" s="30"/>
      <c r="S100" s="30"/>
      <c r="T100" s="30"/>
      <c r="U100" s="30"/>
      <c r="V100" s="37"/>
      <c r="W100" s="50">
        <v>10000000</v>
      </c>
      <c r="X100" s="26"/>
      <c r="Y100" s="26"/>
      <c r="Z100" s="26"/>
      <c r="AA100" s="26"/>
      <c r="AB100" s="26"/>
      <c r="AC100" s="26"/>
      <c r="AD100" s="78">
        <f t="shared" si="90"/>
        <v>0</v>
      </c>
      <c r="AE100" s="26">
        <f t="shared" si="84"/>
        <v>0</v>
      </c>
      <c r="AF100" s="77"/>
      <c r="AG100" s="77"/>
      <c r="AH100" s="77"/>
      <c r="AI100" s="77"/>
      <c r="AJ100" s="77"/>
      <c r="AK100" s="26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8">
        <f t="shared" ref="BB100:BB138" si="92">1-AD100</f>
        <v>1</v>
      </c>
      <c r="BC100" s="26">
        <f t="shared" si="74"/>
        <v>10000000</v>
      </c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>
        <f>W100-AU100</f>
        <v>10000000</v>
      </c>
      <c r="BT100" s="26"/>
      <c r="BU100" s="26"/>
      <c r="BV100" s="26"/>
      <c r="BW100" s="26"/>
      <c r="BX100" s="26"/>
      <c r="BY100" s="26"/>
      <c r="BZ100" s="78">
        <f t="shared" si="91"/>
        <v>0</v>
      </c>
      <c r="CA100" s="26">
        <f t="shared" si="78"/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7"/>
      <c r="CL100" s="77"/>
      <c r="CM100" s="77"/>
      <c r="CN100" s="77"/>
      <c r="CO100" s="77"/>
      <c r="CP100" s="77"/>
      <c r="CQ100" s="77"/>
      <c r="CR100" s="77"/>
      <c r="CS100" s="77"/>
      <c r="CT100" s="77"/>
      <c r="CU100" s="77"/>
      <c r="CV100" s="77"/>
      <c r="CW100" s="77"/>
      <c r="CX100" s="78">
        <f t="shared" si="79"/>
        <v>1</v>
      </c>
      <c r="CY100" s="26">
        <f t="shared" si="44"/>
        <v>10000000</v>
      </c>
      <c r="CZ100" s="26">
        <f t="shared" si="88"/>
        <v>0</v>
      </c>
      <c r="DA100" s="26">
        <f t="shared" si="88"/>
        <v>0</v>
      </c>
      <c r="DB100" s="26"/>
      <c r="DC100" s="26">
        <f t="shared" si="89"/>
        <v>0</v>
      </c>
      <c r="DD100" s="26">
        <f t="shared" si="89"/>
        <v>0</v>
      </c>
      <c r="DE100" s="26">
        <f t="shared" si="89"/>
        <v>0</v>
      </c>
      <c r="DF100" s="26">
        <f t="shared" si="89"/>
        <v>0</v>
      </c>
      <c r="DG100" s="26">
        <f t="shared" si="89"/>
        <v>0</v>
      </c>
      <c r="DH100" s="26">
        <f t="shared" si="89"/>
        <v>0</v>
      </c>
      <c r="DI100" s="26">
        <f t="shared" si="89"/>
        <v>0</v>
      </c>
      <c r="DJ100" s="26">
        <f t="shared" si="89"/>
        <v>0</v>
      </c>
      <c r="DK100" s="26">
        <f t="shared" si="89"/>
        <v>0</v>
      </c>
      <c r="DL100" s="26">
        <f t="shared" si="89"/>
        <v>0</v>
      </c>
      <c r="DM100" s="26">
        <f t="shared" si="89"/>
        <v>0</v>
      </c>
      <c r="DN100" s="26">
        <f t="shared" si="89"/>
        <v>0</v>
      </c>
      <c r="DO100" s="26">
        <f t="shared" si="89"/>
        <v>10000000</v>
      </c>
      <c r="DP100" s="26">
        <f t="shared" si="89"/>
        <v>0</v>
      </c>
      <c r="DQ100" s="26">
        <f t="shared" si="89"/>
        <v>0</v>
      </c>
      <c r="DR100" s="26">
        <f t="shared" si="86"/>
        <v>0</v>
      </c>
      <c r="DS100" s="26">
        <f t="shared" si="82"/>
        <v>0</v>
      </c>
      <c r="DT100" s="26"/>
      <c r="DU100" s="26">
        <f t="shared" si="83"/>
        <v>0</v>
      </c>
      <c r="DX100" s="47">
        <v>10000000</v>
      </c>
      <c r="DY100" s="47">
        <v>0</v>
      </c>
      <c r="DZ100" s="262"/>
    </row>
    <row r="101" spans="1:130" ht="29.25" hidden="1" customHeight="1" x14ac:dyDescent="0.3">
      <c r="A101" s="174"/>
      <c r="B101" s="175" t="s">
        <v>285</v>
      </c>
      <c r="C101" s="223" t="s">
        <v>286</v>
      </c>
      <c r="D101" s="53" t="s">
        <v>287</v>
      </c>
      <c r="E101" s="53">
        <v>520</v>
      </c>
      <c r="F101" s="229" t="s">
        <v>288</v>
      </c>
      <c r="G101" s="26">
        <f t="shared" si="60"/>
        <v>258000000</v>
      </c>
      <c r="H101" s="37"/>
      <c r="I101" s="26">
        <v>200000000</v>
      </c>
      <c r="J101" s="50"/>
      <c r="K101" s="50"/>
      <c r="L101" s="81"/>
      <c r="M101" s="37"/>
      <c r="N101" s="37"/>
      <c r="O101" s="37"/>
      <c r="P101" s="37"/>
      <c r="Q101" s="37"/>
      <c r="R101" s="30"/>
      <c r="S101" s="30"/>
      <c r="T101" s="30"/>
      <c r="U101" s="30"/>
      <c r="V101" s="37"/>
      <c r="W101" s="50"/>
      <c r="X101" s="26">
        <v>50000000</v>
      </c>
      <c r="Y101" s="26"/>
      <c r="Z101" s="26"/>
      <c r="AA101" s="26"/>
      <c r="AB101" s="26"/>
      <c r="AC101" s="26">
        <v>8000000</v>
      </c>
      <c r="AD101" s="27">
        <f t="shared" si="90"/>
        <v>0.77287160465116278</v>
      </c>
      <c r="AE101" s="26">
        <f t="shared" si="84"/>
        <v>199400874</v>
      </c>
      <c r="AF101" s="26"/>
      <c r="AG101" s="26">
        <f>+'[2]MAYO 2019'!$K$2567</f>
        <v>191400874</v>
      </c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>
        <f>+'[2]MAYO 2019'!$AF$2567</f>
        <v>8000000</v>
      </c>
      <c r="BB101" s="27">
        <f t="shared" si="92"/>
        <v>0.22712839534883722</v>
      </c>
      <c r="BC101" s="26">
        <f t="shared" si="74"/>
        <v>58599126</v>
      </c>
      <c r="BD101" s="26">
        <f t="shared" ref="BD101:BR102" si="93">H101-AF101</f>
        <v>0</v>
      </c>
      <c r="BE101" s="26">
        <f t="shared" si="93"/>
        <v>8599126</v>
      </c>
      <c r="BF101" s="26">
        <f t="shared" si="93"/>
        <v>0</v>
      </c>
      <c r="BG101" s="26">
        <f t="shared" si="93"/>
        <v>0</v>
      </c>
      <c r="BH101" s="26">
        <f t="shared" si="93"/>
        <v>0</v>
      </c>
      <c r="BI101" s="26">
        <f t="shared" si="93"/>
        <v>0</v>
      </c>
      <c r="BJ101" s="26">
        <f t="shared" si="93"/>
        <v>0</v>
      </c>
      <c r="BK101" s="26">
        <f t="shared" si="93"/>
        <v>0</v>
      </c>
      <c r="BL101" s="26">
        <f t="shared" si="93"/>
        <v>0</v>
      </c>
      <c r="BM101" s="26">
        <f t="shared" si="93"/>
        <v>0</v>
      </c>
      <c r="BN101" s="26">
        <f t="shared" si="93"/>
        <v>0</v>
      </c>
      <c r="BO101" s="26">
        <f t="shared" si="93"/>
        <v>0</v>
      </c>
      <c r="BP101" s="26">
        <f t="shared" si="93"/>
        <v>0</v>
      </c>
      <c r="BQ101" s="26">
        <f t="shared" si="93"/>
        <v>0</v>
      </c>
      <c r="BR101" s="26">
        <f t="shared" si="93"/>
        <v>0</v>
      </c>
      <c r="BS101" s="26">
        <f>W101-AU101</f>
        <v>0</v>
      </c>
      <c r="BT101" s="26">
        <f t="shared" ref="BT101:BW102" si="94">X101-AV101</f>
        <v>50000000</v>
      </c>
      <c r="BU101" s="26">
        <f t="shared" si="94"/>
        <v>0</v>
      </c>
      <c r="BV101" s="26">
        <f t="shared" si="94"/>
        <v>0</v>
      </c>
      <c r="BW101" s="26">
        <f t="shared" si="94"/>
        <v>0</v>
      </c>
      <c r="BX101" s="26"/>
      <c r="BY101" s="26">
        <f t="shared" si="77"/>
        <v>0</v>
      </c>
      <c r="BZ101" s="27">
        <f t="shared" si="91"/>
        <v>0.65629373643410849</v>
      </c>
      <c r="CA101" s="26">
        <f t="shared" si="78"/>
        <v>169323784</v>
      </c>
      <c r="CB101" s="26"/>
      <c r="CC101" s="26">
        <f>+'[1]ABRIL 2019'!$H$2117+'[1]ABRIL 2019'!$H$2134+'[1]ABRIL 2019'!$H$2138+'[1]ABRIL 2019'!$H$2142+'[1]ABRIL 2019'!$H$2144+'[1]ABRIL 2019'!$H$2146+'[2]MAYO 2019'!$K$2599</f>
        <v>169323784</v>
      </c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78">
        <f t="shared" si="79"/>
        <v>0.34370626356589151</v>
      </c>
      <c r="CY101" s="26">
        <f t="shared" si="44"/>
        <v>88676216</v>
      </c>
      <c r="CZ101" s="26">
        <f t="shared" si="88"/>
        <v>0</v>
      </c>
      <c r="DA101" s="26">
        <f t="shared" si="88"/>
        <v>30676216</v>
      </c>
      <c r="DB101" s="26"/>
      <c r="DC101" s="26">
        <f t="shared" si="89"/>
        <v>0</v>
      </c>
      <c r="DD101" s="26">
        <f t="shared" si="89"/>
        <v>0</v>
      </c>
      <c r="DE101" s="26">
        <f t="shared" si="89"/>
        <v>0</v>
      </c>
      <c r="DF101" s="26">
        <f t="shared" si="89"/>
        <v>0</v>
      </c>
      <c r="DG101" s="26">
        <f t="shared" si="89"/>
        <v>0</v>
      </c>
      <c r="DH101" s="26">
        <f t="shared" si="89"/>
        <v>0</v>
      </c>
      <c r="DI101" s="26">
        <f t="shared" si="89"/>
        <v>0</v>
      </c>
      <c r="DJ101" s="26">
        <f t="shared" si="89"/>
        <v>0</v>
      </c>
      <c r="DK101" s="26">
        <f t="shared" si="89"/>
        <v>0</v>
      </c>
      <c r="DL101" s="26">
        <f t="shared" si="89"/>
        <v>0</v>
      </c>
      <c r="DM101" s="26">
        <f t="shared" si="89"/>
        <v>0</v>
      </c>
      <c r="DN101" s="26">
        <f t="shared" si="89"/>
        <v>0</v>
      </c>
      <c r="DO101" s="26">
        <f t="shared" si="89"/>
        <v>0</v>
      </c>
      <c r="DP101" s="26">
        <f t="shared" si="89"/>
        <v>50000000</v>
      </c>
      <c r="DQ101" s="26">
        <f t="shared" si="89"/>
        <v>0</v>
      </c>
      <c r="DR101" s="26">
        <f t="shared" si="86"/>
        <v>0</v>
      </c>
      <c r="DS101" s="26">
        <f t="shared" si="82"/>
        <v>0</v>
      </c>
      <c r="DT101" s="26"/>
      <c r="DU101" s="26">
        <f t="shared" si="83"/>
        <v>8000000</v>
      </c>
      <c r="DX101" s="47">
        <v>258000000</v>
      </c>
      <c r="DY101" s="47">
        <v>169323784</v>
      </c>
      <c r="DZ101" s="261"/>
    </row>
    <row r="102" spans="1:130" ht="59.25" hidden="1" customHeight="1" x14ac:dyDescent="0.3">
      <c r="A102" s="174"/>
      <c r="B102" s="176"/>
      <c r="C102" s="223" t="s">
        <v>289</v>
      </c>
      <c r="D102" s="53" t="s">
        <v>290</v>
      </c>
      <c r="E102" s="53">
        <v>520</v>
      </c>
      <c r="F102" s="219" t="s">
        <v>291</v>
      </c>
      <c r="G102" s="26">
        <f t="shared" si="60"/>
        <v>54811394</v>
      </c>
      <c r="H102" s="37"/>
      <c r="I102" s="26"/>
      <c r="J102" s="50"/>
      <c r="K102" s="72"/>
      <c r="L102" s="81"/>
      <c r="M102" s="37"/>
      <c r="N102" s="37"/>
      <c r="O102" s="37"/>
      <c r="P102" s="37"/>
      <c r="Q102" s="37"/>
      <c r="R102" s="30"/>
      <c r="S102" s="30"/>
      <c r="T102" s="30"/>
      <c r="U102" s="30"/>
      <c r="V102" s="37"/>
      <c r="W102" s="50"/>
      <c r="X102" s="26"/>
      <c r="Y102" s="26"/>
      <c r="Z102" s="26"/>
      <c r="AA102" s="26"/>
      <c r="AB102" s="26"/>
      <c r="AC102" s="26">
        <f>54811394</f>
        <v>54811394</v>
      </c>
      <c r="AD102" s="27">
        <f t="shared" si="90"/>
        <v>0.67504212718983214</v>
      </c>
      <c r="AE102" s="26">
        <f t="shared" si="84"/>
        <v>37000000</v>
      </c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>
        <f>+'[2]MAYO 2019'!$AF$2608</f>
        <v>37000000</v>
      </c>
      <c r="BB102" s="27">
        <f t="shared" si="92"/>
        <v>0.32495787281016786</v>
      </c>
      <c r="BC102" s="26">
        <f t="shared" si="74"/>
        <v>17811394</v>
      </c>
      <c r="BD102" s="26">
        <f t="shared" si="93"/>
        <v>0</v>
      </c>
      <c r="BE102" s="26">
        <f t="shared" si="93"/>
        <v>0</v>
      </c>
      <c r="BF102" s="26">
        <f t="shared" si="93"/>
        <v>0</v>
      </c>
      <c r="BG102" s="26">
        <f t="shared" si="93"/>
        <v>0</v>
      </c>
      <c r="BH102" s="26">
        <f t="shared" si="93"/>
        <v>0</v>
      </c>
      <c r="BI102" s="26">
        <f t="shared" si="93"/>
        <v>0</v>
      </c>
      <c r="BJ102" s="26">
        <f t="shared" si="93"/>
        <v>0</v>
      </c>
      <c r="BK102" s="26">
        <f t="shared" si="93"/>
        <v>0</v>
      </c>
      <c r="BL102" s="26">
        <f t="shared" si="93"/>
        <v>0</v>
      </c>
      <c r="BM102" s="26">
        <f t="shared" si="93"/>
        <v>0</v>
      </c>
      <c r="BN102" s="26">
        <f t="shared" si="93"/>
        <v>0</v>
      </c>
      <c r="BO102" s="26">
        <f t="shared" si="93"/>
        <v>0</v>
      </c>
      <c r="BP102" s="26">
        <f t="shared" si="93"/>
        <v>0</v>
      </c>
      <c r="BQ102" s="26">
        <f t="shared" si="93"/>
        <v>0</v>
      </c>
      <c r="BR102" s="26">
        <f t="shared" si="93"/>
        <v>0</v>
      </c>
      <c r="BS102" s="26">
        <f>W102-AU102</f>
        <v>0</v>
      </c>
      <c r="BT102" s="26">
        <f t="shared" si="94"/>
        <v>0</v>
      </c>
      <c r="BU102" s="26">
        <f t="shared" si="94"/>
        <v>0</v>
      </c>
      <c r="BV102" s="26">
        <f t="shared" si="94"/>
        <v>0</v>
      </c>
      <c r="BW102" s="26">
        <f t="shared" si="94"/>
        <v>0</v>
      </c>
      <c r="BX102" s="26"/>
      <c r="BY102" s="26">
        <f t="shared" si="77"/>
        <v>17811394</v>
      </c>
      <c r="BZ102" s="27">
        <f t="shared" si="91"/>
        <v>0.54733145447824227</v>
      </c>
      <c r="CA102" s="26">
        <f t="shared" si="78"/>
        <v>30000000</v>
      </c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>
        <f>+'[4]MARZO 2019'!$H$1786</f>
        <v>30000000</v>
      </c>
      <c r="CX102" s="78">
        <f t="shared" si="79"/>
        <v>0.45266854552175773</v>
      </c>
      <c r="CY102" s="26">
        <f t="shared" si="44"/>
        <v>24811394</v>
      </c>
      <c r="CZ102" s="26">
        <f t="shared" si="88"/>
        <v>0</v>
      </c>
      <c r="DA102" s="26">
        <f t="shared" si="88"/>
        <v>0</v>
      </c>
      <c r="DB102" s="26"/>
      <c r="DC102" s="26">
        <f t="shared" si="89"/>
        <v>0</v>
      </c>
      <c r="DD102" s="26">
        <f t="shared" si="89"/>
        <v>0</v>
      </c>
      <c r="DE102" s="26">
        <f t="shared" si="89"/>
        <v>0</v>
      </c>
      <c r="DF102" s="26">
        <f t="shared" si="89"/>
        <v>0</v>
      </c>
      <c r="DG102" s="26">
        <f t="shared" si="89"/>
        <v>0</v>
      </c>
      <c r="DH102" s="26">
        <f t="shared" si="89"/>
        <v>0</v>
      </c>
      <c r="DI102" s="26">
        <f t="shared" si="89"/>
        <v>0</v>
      </c>
      <c r="DJ102" s="26">
        <f t="shared" si="89"/>
        <v>0</v>
      </c>
      <c r="DK102" s="26">
        <f t="shared" si="89"/>
        <v>0</v>
      </c>
      <c r="DL102" s="26">
        <f t="shared" si="89"/>
        <v>0</v>
      </c>
      <c r="DM102" s="26">
        <f t="shared" si="89"/>
        <v>0</v>
      </c>
      <c r="DN102" s="26">
        <f t="shared" si="89"/>
        <v>0</v>
      </c>
      <c r="DO102" s="26">
        <f t="shared" si="89"/>
        <v>0</v>
      </c>
      <c r="DP102" s="26">
        <f t="shared" si="89"/>
        <v>0</v>
      </c>
      <c r="DQ102" s="26">
        <f t="shared" si="89"/>
        <v>0</v>
      </c>
      <c r="DR102" s="26">
        <f t="shared" si="86"/>
        <v>0</v>
      </c>
      <c r="DS102" s="26">
        <f t="shared" si="82"/>
        <v>0</v>
      </c>
      <c r="DT102" s="26"/>
      <c r="DU102" s="26">
        <f t="shared" si="83"/>
        <v>24811394</v>
      </c>
      <c r="DX102" s="47">
        <v>54811394</v>
      </c>
      <c r="DY102" s="47">
        <v>30000000</v>
      </c>
      <c r="DZ102" s="261"/>
    </row>
    <row r="103" spans="1:130" s="46" customFormat="1" ht="20.25" customHeight="1" thickTop="1" thickBot="1" x14ac:dyDescent="0.35">
      <c r="A103" s="82"/>
      <c r="B103" s="231" t="s">
        <v>292</v>
      </c>
      <c r="C103" s="232"/>
      <c r="D103" s="232"/>
      <c r="E103" s="232"/>
      <c r="F103" s="233"/>
      <c r="G103" s="60">
        <f t="shared" ref="G103:AC103" si="95">SUM(G80:G102)</f>
        <v>4006824095</v>
      </c>
      <c r="H103" s="60">
        <f t="shared" si="95"/>
        <v>0</v>
      </c>
      <c r="I103" s="60">
        <f t="shared" si="95"/>
        <v>835000000</v>
      </c>
      <c r="J103" s="60">
        <f t="shared" si="95"/>
        <v>0</v>
      </c>
      <c r="K103" s="60">
        <f t="shared" si="95"/>
        <v>0</v>
      </c>
      <c r="L103" s="60">
        <f t="shared" si="95"/>
        <v>0</v>
      </c>
      <c r="M103" s="60">
        <f t="shared" si="95"/>
        <v>0</v>
      </c>
      <c r="N103" s="60">
        <f t="shared" si="95"/>
        <v>0</v>
      </c>
      <c r="O103" s="60">
        <f t="shared" si="95"/>
        <v>0</v>
      </c>
      <c r="P103" s="60">
        <f t="shared" si="95"/>
        <v>0</v>
      </c>
      <c r="Q103" s="60">
        <f t="shared" si="95"/>
        <v>0</v>
      </c>
      <c r="R103" s="60">
        <f t="shared" si="95"/>
        <v>0</v>
      </c>
      <c r="S103" s="60">
        <f t="shared" si="95"/>
        <v>0</v>
      </c>
      <c r="T103" s="60">
        <f t="shared" si="95"/>
        <v>0</v>
      </c>
      <c r="U103" s="60">
        <f t="shared" si="95"/>
        <v>0</v>
      </c>
      <c r="V103" s="60">
        <f t="shared" si="95"/>
        <v>2115618253</v>
      </c>
      <c r="W103" s="60">
        <f t="shared" si="95"/>
        <v>312000000</v>
      </c>
      <c r="X103" s="60">
        <f t="shared" si="95"/>
        <v>80000000</v>
      </c>
      <c r="Y103" s="60">
        <f t="shared" si="95"/>
        <v>0</v>
      </c>
      <c r="Z103" s="60">
        <f t="shared" si="95"/>
        <v>0</v>
      </c>
      <c r="AA103" s="60">
        <f t="shared" si="95"/>
        <v>0</v>
      </c>
      <c r="AB103" s="60">
        <f t="shared" si="95"/>
        <v>0</v>
      </c>
      <c r="AC103" s="60">
        <f t="shared" si="95"/>
        <v>664205842</v>
      </c>
      <c r="AD103" s="44">
        <f t="shared" si="90"/>
        <v>0.52523274221749927</v>
      </c>
      <c r="AE103" s="60">
        <f t="shared" ref="AE103:BA103" si="96">SUM(AE80:AE102)</f>
        <v>2104515207</v>
      </c>
      <c r="AF103" s="60">
        <f t="shared" si="96"/>
        <v>0</v>
      </c>
      <c r="AG103" s="60">
        <f t="shared" si="96"/>
        <v>451229993</v>
      </c>
      <c r="AH103" s="60">
        <f t="shared" si="96"/>
        <v>0</v>
      </c>
      <c r="AI103" s="60">
        <f t="shared" si="96"/>
        <v>0</v>
      </c>
      <c r="AJ103" s="60">
        <f t="shared" si="96"/>
        <v>0</v>
      </c>
      <c r="AK103" s="60">
        <f t="shared" si="96"/>
        <v>0</v>
      </c>
      <c r="AL103" s="60">
        <f t="shared" si="96"/>
        <v>0</v>
      </c>
      <c r="AM103" s="60">
        <f t="shared" si="96"/>
        <v>0</v>
      </c>
      <c r="AN103" s="60">
        <f t="shared" si="96"/>
        <v>0</v>
      </c>
      <c r="AO103" s="60">
        <f t="shared" si="96"/>
        <v>0</v>
      </c>
      <c r="AP103" s="60">
        <f t="shared" si="96"/>
        <v>0</v>
      </c>
      <c r="AQ103" s="60">
        <f t="shared" si="96"/>
        <v>0</v>
      </c>
      <c r="AR103" s="60">
        <f t="shared" si="96"/>
        <v>0</v>
      </c>
      <c r="AS103" s="60">
        <f t="shared" si="96"/>
        <v>0</v>
      </c>
      <c r="AT103" s="60">
        <f t="shared" si="96"/>
        <v>963086327</v>
      </c>
      <c r="AU103" s="60">
        <f t="shared" si="96"/>
        <v>150246748</v>
      </c>
      <c r="AV103" s="60">
        <f t="shared" si="96"/>
        <v>28253743</v>
      </c>
      <c r="AW103" s="60">
        <f t="shared" si="96"/>
        <v>0</v>
      </c>
      <c r="AX103" s="60">
        <f t="shared" si="96"/>
        <v>0</v>
      </c>
      <c r="AY103" s="60">
        <f t="shared" si="96"/>
        <v>0</v>
      </c>
      <c r="AZ103" s="60">
        <f t="shared" si="96"/>
        <v>0</v>
      </c>
      <c r="BA103" s="60">
        <f t="shared" si="96"/>
        <v>511698396</v>
      </c>
      <c r="BB103" s="44">
        <f t="shared" si="92"/>
        <v>0.47476725778250073</v>
      </c>
      <c r="BC103" s="60">
        <f t="shared" ref="BC103:BY103" si="97">SUM(BC80:BC102)</f>
        <v>1902308888</v>
      </c>
      <c r="BD103" s="60">
        <f t="shared" si="97"/>
        <v>0</v>
      </c>
      <c r="BE103" s="60">
        <f t="shared" si="97"/>
        <v>383770007</v>
      </c>
      <c r="BF103" s="60">
        <f t="shared" si="97"/>
        <v>0</v>
      </c>
      <c r="BG103" s="60">
        <f t="shared" si="97"/>
        <v>0</v>
      </c>
      <c r="BH103" s="60">
        <f t="shared" si="97"/>
        <v>0</v>
      </c>
      <c r="BI103" s="60">
        <f t="shared" si="97"/>
        <v>0</v>
      </c>
      <c r="BJ103" s="60">
        <f t="shared" si="97"/>
        <v>0</v>
      </c>
      <c r="BK103" s="60">
        <f t="shared" si="97"/>
        <v>0</v>
      </c>
      <c r="BL103" s="60">
        <f t="shared" si="97"/>
        <v>0</v>
      </c>
      <c r="BM103" s="60">
        <f t="shared" si="97"/>
        <v>0</v>
      </c>
      <c r="BN103" s="60">
        <f t="shared" si="97"/>
        <v>0</v>
      </c>
      <c r="BO103" s="60">
        <f t="shared" si="97"/>
        <v>0</v>
      </c>
      <c r="BP103" s="60">
        <f t="shared" si="97"/>
        <v>0</v>
      </c>
      <c r="BQ103" s="60">
        <f t="shared" si="97"/>
        <v>0</v>
      </c>
      <c r="BR103" s="60">
        <f t="shared" si="97"/>
        <v>1152531926</v>
      </c>
      <c r="BS103" s="60">
        <f t="shared" si="97"/>
        <v>161753252</v>
      </c>
      <c r="BT103" s="60">
        <f t="shared" si="97"/>
        <v>51746257</v>
      </c>
      <c r="BU103" s="60">
        <f t="shared" si="97"/>
        <v>0</v>
      </c>
      <c r="BV103" s="60">
        <f t="shared" si="97"/>
        <v>0</v>
      </c>
      <c r="BW103" s="60">
        <f t="shared" si="97"/>
        <v>0</v>
      </c>
      <c r="BX103" s="60">
        <f t="shared" si="97"/>
        <v>0</v>
      </c>
      <c r="BY103" s="60">
        <f t="shared" si="97"/>
        <v>152507446</v>
      </c>
      <c r="BZ103" s="44">
        <f t="shared" si="91"/>
        <v>0.42504303174307428</v>
      </c>
      <c r="CA103" s="60">
        <f t="shared" ref="CA103:CW103" si="98">SUM(CA80:CA102)</f>
        <v>1703072661</v>
      </c>
      <c r="CB103" s="60">
        <f t="shared" si="98"/>
        <v>0</v>
      </c>
      <c r="CC103" s="60">
        <f t="shared" si="98"/>
        <v>412410624</v>
      </c>
      <c r="CD103" s="60">
        <f t="shared" si="98"/>
        <v>0</v>
      </c>
      <c r="CE103" s="60">
        <f t="shared" si="98"/>
        <v>0</v>
      </c>
      <c r="CF103" s="60">
        <f t="shared" si="98"/>
        <v>0</v>
      </c>
      <c r="CG103" s="60">
        <f t="shared" si="98"/>
        <v>0</v>
      </c>
      <c r="CH103" s="60">
        <f t="shared" si="98"/>
        <v>0</v>
      </c>
      <c r="CI103" s="60">
        <f t="shared" si="98"/>
        <v>0</v>
      </c>
      <c r="CJ103" s="60">
        <f t="shared" si="98"/>
        <v>0</v>
      </c>
      <c r="CK103" s="60">
        <f t="shared" si="98"/>
        <v>0</v>
      </c>
      <c r="CL103" s="60">
        <f t="shared" si="98"/>
        <v>0</v>
      </c>
      <c r="CM103" s="60">
        <f t="shared" si="98"/>
        <v>0</v>
      </c>
      <c r="CN103" s="60">
        <f t="shared" si="98"/>
        <v>0</v>
      </c>
      <c r="CO103" s="60">
        <f t="shared" si="98"/>
        <v>0</v>
      </c>
      <c r="CP103" s="60">
        <f t="shared" si="98"/>
        <v>843395931</v>
      </c>
      <c r="CQ103" s="60">
        <f t="shared" si="98"/>
        <v>130035143</v>
      </c>
      <c r="CR103" s="60">
        <f t="shared" si="98"/>
        <v>27684921</v>
      </c>
      <c r="CS103" s="60">
        <f t="shared" si="98"/>
        <v>0</v>
      </c>
      <c r="CT103" s="60">
        <f t="shared" si="98"/>
        <v>0</v>
      </c>
      <c r="CU103" s="60">
        <f>SUM(CU80:CU102)</f>
        <v>0</v>
      </c>
      <c r="CV103" s="60">
        <f>SUM(CV80:CV102)</f>
        <v>0</v>
      </c>
      <c r="CW103" s="60">
        <f t="shared" si="98"/>
        <v>289546042</v>
      </c>
      <c r="CX103" s="44">
        <f t="shared" si="79"/>
        <v>0.57495696825692577</v>
      </c>
      <c r="CY103" s="83">
        <f t="shared" si="44"/>
        <v>2303751434</v>
      </c>
      <c r="CZ103" s="60">
        <f>SUM(CZ80:CZ102)</f>
        <v>0</v>
      </c>
      <c r="DA103" s="60">
        <f>SUM(DA80:DA102)</f>
        <v>422589376</v>
      </c>
      <c r="DB103" s="60"/>
      <c r="DC103" s="60">
        <f t="shared" ref="DC103:DU103" si="99">SUM(DC80:DC102)</f>
        <v>0</v>
      </c>
      <c r="DD103" s="60">
        <f t="shared" si="99"/>
        <v>0</v>
      </c>
      <c r="DE103" s="60">
        <f t="shared" si="99"/>
        <v>0</v>
      </c>
      <c r="DF103" s="60">
        <f t="shared" si="99"/>
        <v>0</v>
      </c>
      <c r="DG103" s="60">
        <f t="shared" si="99"/>
        <v>0</v>
      </c>
      <c r="DH103" s="60">
        <f t="shared" si="99"/>
        <v>0</v>
      </c>
      <c r="DI103" s="60">
        <f t="shared" si="99"/>
        <v>0</v>
      </c>
      <c r="DJ103" s="60">
        <f t="shared" si="99"/>
        <v>0</v>
      </c>
      <c r="DK103" s="60">
        <f t="shared" si="99"/>
        <v>0</v>
      </c>
      <c r="DL103" s="60">
        <f t="shared" si="99"/>
        <v>0</v>
      </c>
      <c r="DM103" s="60">
        <f t="shared" si="99"/>
        <v>0</v>
      </c>
      <c r="DN103" s="60">
        <f t="shared" si="99"/>
        <v>1272222322</v>
      </c>
      <c r="DO103" s="60">
        <f t="shared" si="99"/>
        <v>181964857</v>
      </c>
      <c r="DP103" s="60">
        <f t="shared" si="99"/>
        <v>52315079</v>
      </c>
      <c r="DQ103" s="60">
        <f t="shared" si="99"/>
        <v>0</v>
      </c>
      <c r="DR103" s="60">
        <f t="shared" si="99"/>
        <v>0</v>
      </c>
      <c r="DS103" s="60">
        <f t="shared" si="99"/>
        <v>0</v>
      </c>
      <c r="DT103" s="60">
        <f>SUM(DT80:DT102)</f>
        <v>0</v>
      </c>
      <c r="DU103" s="60">
        <f t="shared" si="99"/>
        <v>374659800</v>
      </c>
      <c r="DW103" s="254" t="s">
        <v>400</v>
      </c>
      <c r="DX103" s="47">
        <v>4006824095</v>
      </c>
      <c r="DY103" s="47">
        <v>1703072661</v>
      </c>
      <c r="DZ103" s="260">
        <v>42.5</v>
      </c>
    </row>
    <row r="104" spans="1:130" s="46" customFormat="1" ht="29.4" hidden="1" customHeight="1" thickTop="1" x14ac:dyDescent="0.3">
      <c r="A104" s="180" t="s">
        <v>293</v>
      </c>
      <c r="B104" s="172" t="s">
        <v>294</v>
      </c>
      <c r="C104" s="220" t="s">
        <v>295</v>
      </c>
      <c r="D104" s="221" t="s">
        <v>296</v>
      </c>
      <c r="E104" s="53">
        <v>301</v>
      </c>
      <c r="F104" s="219" t="s">
        <v>297</v>
      </c>
      <c r="G104" s="26">
        <f t="shared" si="60"/>
        <v>16000000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>
        <v>16000000</v>
      </c>
      <c r="AA104" s="26"/>
      <c r="AB104" s="26"/>
      <c r="AC104" s="26"/>
      <c r="AD104" s="27">
        <f t="shared" si="90"/>
        <v>0.48531249999999998</v>
      </c>
      <c r="AE104" s="26">
        <f t="shared" ref="AE104:AE118" si="100">SUM(AF104:BA104)</f>
        <v>7765000</v>
      </c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>
        <f>+'[1]ABRIL 2019'!$AB$364</f>
        <v>7765000</v>
      </c>
      <c r="AY104" s="26"/>
      <c r="AZ104" s="26"/>
      <c r="BA104" s="26"/>
      <c r="BB104" s="27">
        <f t="shared" si="92"/>
        <v>0.51468749999999996</v>
      </c>
      <c r="BC104" s="26">
        <f t="shared" si="74"/>
        <v>8235000</v>
      </c>
      <c r="BD104" s="26">
        <f t="shared" ref="BD104:BS106" si="101">H104-AF104</f>
        <v>0</v>
      </c>
      <c r="BE104" s="26">
        <f t="shared" si="101"/>
        <v>0</v>
      </c>
      <c r="BF104" s="26">
        <f t="shared" si="101"/>
        <v>0</v>
      </c>
      <c r="BG104" s="26">
        <f t="shared" si="101"/>
        <v>0</v>
      </c>
      <c r="BH104" s="26">
        <f t="shared" si="101"/>
        <v>0</v>
      </c>
      <c r="BI104" s="26">
        <f t="shared" si="101"/>
        <v>0</v>
      </c>
      <c r="BJ104" s="26">
        <f t="shared" si="101"/>
        <v>0</v>
      </c>
      <c r="BK104" s="26">
        <f t="shared" si="101"/>
        <v>0</v>
      </c>
      <c r="BL104" s="26">
        <f t="shared" si="101"/>
        <v>0</v>
      </c>
      <c r="BM104" s="26">
        <f t="shared" si="101"/>
        <v>0</v>
      </c>
      <c r="BN104" s="26">
        <f t="shared" si="101"/>
        <v>0</v>
      </c>
      <c r="BO104" s="26">
        <f t="shared" si="101"/>
        <v>0</v>
      </c>
      <c r="BP104" s="26">
        <f t="shared" si="101"/>
        <v>0</v>
      </c>
      <c r="BQ104" s="26">
        <f t="shared" si="101"/>
        <v>0</v>
      </c>
      <c r="BR104" s="26">
        <f t="shared" si="101"/>
        <v>0</v>
      </c>
      <c r="BS104" s="26">
        <f t="shared" si="101"/>
        <v>0</v>
      </c>
      <c r="BT104" s="26">
        <f t="shared" ref="BN104:BW118" si="102">X104-AV104</f>
        <v>0</v>
      </c>
      <c r="BU104" s="26">
        <f t="shared" si="102"/>
        <v>0</v>
      </c>
      <c r="BV104" s="26">
        <f t="shared" si="102"/>
        <v>8235000</v>
      </c>
      <c r="BW104" s="26">
        <f t="shared" si="102"/>
        <v>0</v>
      </c>
      <c r="BX104" s="26"/>
      <c r="BY104" s="26">
        <f t="shared" ref="BY104:BY118" si="103">AC104-BA104</f>
        <v>0</v>
      </c>
      <c r="BZ104" s="27">
        <f t="shared" si="91"/>
        <v>9.7500000000000003E-2</v>
      </c>
      <c r="CA104" s="26">
        <f t="shared" ref="CA104:CA118" si="104">SUM(CB104:CW104)</f>
        <v>1560000</v>
      </c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>
        <f>+'[2]MAYO 2019'!$H$455</f>
        <v>1560000</v>
      </c>
      <c r="CU104" s="26"/>
      <c r="CV104" s="26"/>
      <c r="CW104" s="26"/>
      <c r="CX104" s="27">
        <f t="shared" si="79"/>
        <v>0.90249999999999997</v>
      </c>
      <c r="CY104" s="50">
        <f t="shared" si="44"/>
        <v>14440000</v>
      </c>
      <c r="CZ104" s="26">
        <f t="shared" ref="CZ104:DA118" si="105">H104-CB104</f>
        <v>0</v>
      </c>
      <c r="DA104" s="26">
        <f t="shared" si="105"/>
        <v>0</v>
      </c>
      <c r="DB104" s="26"/>
      <c r="DC104" s="26">
        <f t="shared" ref="DC104:DR118" si="106">K104-CE104</f>
        <v>0</v>
      </c>
      <c r="DD104" s="26">
        <f t="shared" si="106"/>
        <v>0</v>
      </c>
      <c r="DE104" s="26">
        <f t="shared" si="106"/>
        <v>0</v>
      </c>
      <c r="DF104" s="26">
        <f t="shared" si="106"/>
        <v>0</v>
      </c>
      <c r="DG104" s="26">
        <f t="shared" si="106"/>
        <v>0</v>
      </c>
      <c r="DH104" s="26">
        <f t="shared" si="106"/>
        <v>0</v>
      </c>
      <c r="DI104" s="26">
        <f t="shared" si="106"/>
        <v>0</v>
      </c>
      <c r="DJ104" s="26">
        <f t="shared" si="106"/>
        <v>0</v>
      </c>
      <c r="DK104" s="26">
        <f t="shared" si="106"/>
        <v>0</v>
      </c>
      <c r="DL104" s="26">
        <f t="shared" si="106"/>
        <v>0</v>
      </c>
      <c r="DM104" s="26">
        <f t="shared" si="106"/>
        <v>0</v>
      </c>
      <c r="DN104" s="26">
        <f t="shared" si="106"/>
        <v>0</v>
      </c>
      <c r="DO104" s="26">
        <f t="shared" si="106"/>
        <v>0</v>
      </c>
      <c r="DP104" s="26">
        <f t="shared" si="106"/>
        <v>0</v>
      </c>
      <c r="DQ104" s="26">
        <f t="shared" si="106"/>
        <v>0</v>
      </c>
      <c r="DR104" s="26">
        <f t="shared" si="106"/>
        <v>14440000</v>
      </c>
      <c r="DS104" s="26">
        <f t="shared" ref="DS104:DS118" si="107">AA104-CU104</f>
        <v>0</v>
      </c>
      <c r="DT104" s="26"/>
      <c r="DU104" s="26">
        <f t="shared" ref="DU104:DU118" si="108">AC104-CW104</f>
        <v>0</v>
      </c>
      <c r="DX104" s="47">
        <v>16000000</v>
      </c>
      <c r="DY104" s="47">
        <v>1560000</v>
      </c>
      <c r="DZ104" s="260"/>
    </row>
    <row r="105" spans="1:130" s="46" customFormat="1" ht="20.399999999999999" hidden="1" customHeight="1" x14ac:dyDescent="0.3">
      <c r="A105" s="180"/>
      <c r="B105" s="181"/>
      <c r="C105" s="220" t="s">
        <v>298</v>
      </c>
      <c r="D105" s="221" t="s">
        <v>299</v>
      </c>
      <c r="E105" s="53">
        <v>301</v>
      </c>
      <c r="F105" s="219" t="s">
        <v>297</v>
      </c>
      <c r="G105" s="26">
        <f t="shared" si="60"/>
        <v>50000000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>
        <v>50000000</v>
      </c>
      <c r="AA105" s="26"/>
      <c r="AB105" s="26"/>
      <c r="AC105" s="26"/>
      <c r="AD105" s="27">
        <f t="shared" si="90"/>
        <v>1</v>
      </c>
      <c r="AE105" s="26">
        <f t="shared" si="100"/>
        <v>50000000</v>
      </c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>
        <f>+'[5]ENERO 2019'!$AB$198</f>
        <v>50000000</v>
      </c>
      <c r="AY105" s="26"/>
      <c r="AZ105" s="26"/>
      <c r="BA105" s="26"/>
      <c r="BB105" s="27">
        <f t="shared" si="92"/>
        <v>0</v>
      </c>
      <c r="BC105" s="26">
        <f t="shared" si="74"/>
        <v>0</v>
      </c>
      <c r="BD105" s="26">
        <f t="shared" si="101"/>
        <v>0</v>
      </c>
      <c r="BE105" s="26">
        <f t="shared" si="101"/>
        <v>0</v>
      </c>
      <c r="BF105" s="26">
        <f t="shared" si="101"/>
        <v>0</v>
      </c>
      <c r="BG105" s="26">
        <f t="shared" si="101"/>
        <v>0</v>
      </c>
      <c r="BH105" s="26">
        <f t="shared" si="101"/>
        <v>0</v>
      </c>
      <c r="BI105" s="26">
        <f t="shared" si="101"/>
        <v>0</v>
      </c>
      <c r="BJ105" s="26">
        <f t="shared" si="101"/>
        <v>0</v>
      </c>
      <c r="BK105" s="26">
        <f t="shared" si="101"/>
        <v>0</v>
      </c>
      <c r="BL105" s="26">
        <f t="shared" si="101"/>
        <v>0</v>
      </c>
      <c r="BM105" s="26">
        <f t="shared" si="101"/>
        <v>0</v>
      </c>
      <c r="BN105" s="26">
        <f t="shared" si="102"/>
        <v>0</v>
      </c>
      <c r="BO105" s="26">
        <f t="shared" si="102"/>
        <v>0</v>
      </c>
      <c r="BP105" s="26">
        <f t="shared" si="102"/>
        <v>0</v>
      </c>
      <c r="BQ105" s="26">
        <f t="shared" si="102"/>
        <v>0</v>
      </c>
      <c r="BR105" s="26">
        <f t="shared" si="102"/>
        <v>0</v>
      </c>
      <c r="BS105" s="26">
        <f t="shared" si="102"/>
        <v>0</v>
      </c>
      <c r="BT105" s="26">
        <f t="shared" si="102"/>
        <v>0</v>
      </c>
      <c r="BU105" s="26">
        <f t="shared" si="102"/>
        <v>0</v>
      </c>
      <c r="BV105" s="26">
        <f t="shared" si="102"/>
        <v>0</v>
      </c>
      <c r="BW105" s="26">
        <f t="shared" si="102"/>
        <v>0</v>
      </c>
      <c r="BX105" s="26"/>
      <c r="BY105" s="26">
        <f t="shared" si="103"/>
        <v>0</v>
      </c>
      <c r="BZ105" s="27">
        <f t="shared" si="91"/>
        <v>0.88576666000000004</v>
      </c>
      <c r="CA105" s="26">
        <f t="shared" si="104"/>
        <v>44288333</v>
      </c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>
        <f>+'[2]MAYO 2019'!$H$464</f>
        <v>44288333</v>
      </c>
      <c r="CU105" s="26"/>
      <c r="CV105" s="26"/>
      <c r="CW105" s="26"/>
      <c r="CX105" s="27">
        <f t="shared" si="79"/>
        <v>0.11423333999999996</v>
      </c>
      <c r="CY105" s="26">
        <f t="shared" si="44"/>
        <v>5711667</v>
      </c>
      <c r="CZ105" s="26">
        <f t="shared" si="105"/>
        <v>0</v>
      </c>
      <c r="DA105" s="26">
        <f t="shared" si="105"/>
        <v>0</v>
      </c>
      <c r="DB105" s="26"/>
      <c r="DC105" s="26">
        <f t="shared" si="106"/>
        <v>0</v>
      </c>
      <c r="DD105" s="26">
        <f t="shared" si="106"/>
        <v>0</v>
      </c>
      <c r="DE105" s="26">
        <f t="shared" si="106"/>
        <v>0</v>
      </c>
      <c r="DF105" s="26">
        <f t="shared" si="106"/>
        <v>0</v>
      </c>
      <c r="DG105" s="26">
        <f t="shared" si="106"/>
        <v>0</v>
      </c>
      <c r="DH105" s="26">
        <f t="shared" si="106"/>
        <v>0</v>
      </c>
      <c r="DI105" s="26">
        <f t="shared" si="106"/>
        <v>0</v>
      </c>
      <c r="DJ105" s="26">
        <f t="shared" si="106"/>
        <v>0</v>
      </c>
      <c r="DK105" s="26">
        <f t="shared" si="106"/>
        <v>0</v>
      </c>
      <c r="DL105" s="26">
        <f t="shared" si="106"/>
        <v>0</v>
      </c>
      <c r="DM105" s="26">
        <f t="shared" si="106"/>
        <v>0</v>
      </c>
      <c r="DN105" s="26">
        <f t="shared" si="106"/>
        <v>0</v>
      </c>
      <c r="DO105" s="26">
        <f t="shared" si="106"/>
        <v>0</v>
      </c>
      <c r="DP105" s="26">
        <f t="shared" si="106"/>
        <v>0</v>
      </c>
      <c r="DQ105" s="26">
        <f t="shared" si="106"/>
        <v>0</v>
      </c>
      <c r="DR105" s="26">
        <f t="shared" si="106"/>
        <v>5711667</v>
      </c>
      <c r="DS105" s="26">
        <f t="shared" si="107"/>
        <v>0</v>
      </c>
      <c r="DT105" s="26"/>
      <c r="DU105" s="26">
        <f t="shared" si="108"/>
        <v>0</v>
      </c>
      <c r="DX105" s="47">
        <v>50000000</v>
      </c>
      <c r="DY105" s="47">
        <v>44288333</v>
      </c>
      <c r="DZ105" s="260"/>
    </row>
    <row r="106" spans="1:130" s="46" customFormat="1" ht="33" hidden="1" customHeight="1" x14ac:dyDescent="0.3">
      <c r="A106" s="180"/>
      <c r="B106" s="181"/>
      <c r="C106" s="220" t="s">
        <v>300</v>
      </c>
      <c r="D106" s="221" t="s">
        <v>301</v>
      </c>
      <c r="E106" s="53">
        <v>301</v>
      </c>
      <c r="F106" s="219" t="s">
        <v>297</v>
      </c>
      <c r="G106" s="26">
        <f t="shared" si="60"/>
        <v>45000000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>
        <f>30000000+15000000</f>
        <v>45000000</v>
      </c>
      <c r="AA106" s="26"/>
      <c r="AB106" s="26"/>
      <c r="AC106" s="26"/>
      <c r="AD106" s="27">
        <f t="shared" si="90"/>
        <v>1</v>
      </c>
      <c r="AE106" s="26">
        <f t="shared" si="100"/>
        <v>45000000</v>
      </c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>
        <f>+'[2]MAYO 2019'!$AB$487</f>
        <v>45000000</v>
      </c>
      <c r="AY106" s="26"/>
      <c r="AZ106" s="26"/>
      <c r="BA106" s="26"/>
      <c r="BB106" s="27">
        <f t="shared" si="92"/>
        <v>0</v>
      </c>
      <c r="BC106" s="26">
        <f t="shared" si="74"/>
        <v>0</v>
      </c>
      <c r="BD106" s="26">
        <f t="shared" si="101"/>
        <v>0</v>
      </c>
      <c r="BE106" s="26">
        <f t="shared" si="101"/>
        <v>0</v>
      </c>
      <c r="BF106" s="26">
        <f t="shared" si="101"/>
        <v>0</v>
      </c>
      <c r="BG106" s="26">
        <f t="shared" si="101"/>
        <v>0</v>
      </c>
      <c r="BH106" s="26">
        <f t="shared" si="101"/>
        <v>0</v>
      </c>
      <c r="BI106" s="26">
        <f t="shared" si="101"/>
        <v>0</v>
      </c>
      <c r="BJ106" s="26">
        <f t="shared" si="101"/>
        <v>0</v>
      </c>
      <c r="BK106" s="26">
        <f t="shared" si="101"/>
        <v>0</v>
      </c>
      <c r="BL106" s="26">
        <f t="shared" si="101"/>
        <v>0</v>
      </c>
      <c r="BM106" s="26">
        <f t="shared" si="101"/>
        <v>0</v>
      </c>
      <c r="BN106" s="26">
        <f t="shared" si="102"/>
        <v>0</v>
      </c>
      <c r="BO106" s="26">
        <f t="shared" si="102"/>
        <v>0</v>
      </c>
      <c r="BP106" s="26">
        <f t="shared" si="102"/>
        <v>0</v>
      </c>
      <c r="BQ106" s="26">
        <f t="shared" si="102"/>
        <v>0</v>
      </c>
      <c r="BR106" s="26">
        <f t="shared" si="102"/>
        <v>0</v>
      </c>
      <c r="BS106" s="26">
        <f t="shared" si="102"/>
        <v>0</v>
      </c>
      <c r="BT106" s="26">
        <f t="shared" si="102"/>
        <v>0</v>
      </c>
      <c r="BU106" s="26">
        <f t="shared" si="102"/>
        <v>0</v>
      </c>
      <c r="BV106" s="26">
        <f t="shared" si="102"/>
        <v>0</v>
      </c>
      <c r="BW106" s="26">
        <f t="shared" si="102"/>
        <v>0</v>
      </c>
      <c r="BX106" s="26"/>
      <c r="BY106" s="26">
        <f t="shared" si="103"/>
        <v>0</v>
      </c>
      <c r="BZ106" s="27">
        <f t="shared" si="91"/>
        <v>0.81785186666666665</v>
      </c>
      <c r="CA106" s="26">
        <f t="shared" si="104"/>
        <v>36803334</v>
      </c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>
        <f>+'[2]MAYO 2019'!$H$485</f>
        <v>36803334</v>
      </c>
      <c r="CU106" s="26"/>
      <c r="CV106" s="26"/>
      <c r="CW106" s="26"/>
      <c r="CX106" s="27">
        <f t="shared" si="79"/>
        <v>0.18214813333333335</v>
      </c>
      <c r="CY106" s="26">
        <f t="shared" si="44"/>
        <v>8196666</v>
      </c>
      <c r="CZ106" s="26">
        <f t="shared" si="105"/>
        <v>0</v>
      </c>
      <c r="DA106" s="26">
        <f t="shared" si="105"/>
        <v>0</v>
      </c>
      <c r="DB106" s="26"/>
      <c r="DC106" s="26">
        <f t="shared" si="106"/>
        <v>0</v>
      </c>
      <c r="DD106" s="26">
        <f t="shared" si="106"/>
        <v>0</v>
      </c>
      <c r="DE106" s="26">
        <f t="shared" si="106"/>
        <v>0</v>
      </c>
      <c r="DF106" s="26">
        <f t="shared" si="106"/>
        <v>0</v>
      </c>
      <c r="DG106" s="26">
        <f t="shared" si="106"/>
        <v>0</v>
      </c>
      <c r="DH106" s="26">
        <f t="shared" si="106"/>
        <v>0</v>
      </c>
      <c r="DI106" s="26">
        <f t="shared" si="106"/>
        <v>0</v>
      </c>
      <c r="DJ106" s="26">
        <f t="shared" si="106"/>
        <v>0</v>
      </c>
      <c r="DK106" s="26">
        <f t="shared" si="106"/>
        <v>0</v>
      </c>
      <c r="DL106" s="26">
        <f t="shared" si="106"/>
        <v>0</v>
      </c>
      <c r="DM106" s="26">
        <f t="shared" si="106"/>
        <v>0</v>
      </c>
      <c r="DN106" s="26">
        <f t="shared" si="106"/>
        <v>0</v>
      </c>
      <c r="DO106" s="26">
        <f t="shared" si="106"/>
        <v>0</v>
      </c>
      <c r="DP106" s="26">
        <f t="shared" si="106"/>
        <v>0</v>
      </c>
      <c r="DQ106" s="26">
        <f t="shared" si="106"/>
        <v>0</v>
      </c>
      <c r="DR106" s="26">
        <f t="shared" si="106"/>
        <v>8196666</v>
      </c>
      <c r="DS106" s="26">
        <f t="shared" si="107"/>
        <v>0</v>
      </c>
      <c r="DT106" s="26"/>
      <c r="DU106" s="26">
        <f t="shared" si="108"/>
        <v>0</v>
      </c>
      <c r="DX106" s="47">
        <v>45000000</v>
      </c>
      <c r="DY106" s="47">
        <v>36803334</v>
      </c>
      <c r="DZ106" s="260"/>
    </row>
    <row r="107" spans="1:130" s="46" customFormat="1" ht="16.2" hidden="1" customHeight="1" x14ac:dyDescent="0.3">
      <c r="A107" s="180"/>
      <c r="B107" s="85"/>
      <c r="C107" s="220" t="s">
        <v>302</v>
      </c>
      <c r="D107" s="221" t="s">
        <v>303</v>
      </c>
      <c r="E107" s="53">
        <v>301</v>
      </c>
      <c r="F107" s="219" t="s">
        <v>297</v>
      </c>
      <c r="G107" s="26">
        <f t="shared" si="60"/>
        <v>0</v>
      </c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>
        <f>15000000-15000000</f>
        <v>0</v>
      </c>
      <c r="AA107" s="26"/>
      <c r="AB107" s="26"/>
      <c r="AC107" s="26"/>
      <c r="AD107" s="27" t="e">
        <f t="shared" si="90"/>
        <v>#DIV/0!</v>
      </c>
      <c r="AE107" s="26">
        <f t="shared" si="100"/>
        <v>0</v>
      </c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7" t="e">
        <f t="shared" si="92"/>
        <v>#DIV/0!</v>
      </c>
      <c r="BC107" s="26">
        <f t="shared" si="74"/>
        <v>0</v>
      </c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>
        <f t="shared" si="102"/>
        <v>0</v>
      </c>
      <c r="BW107" s="26"/>
      <c r="BX107" s="26"/>
      <c r="BY107" s="26"/>
      <c r="BZ107" s="27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7">
        <f t="shared" si="79"/>
        <v>1</v>
      </c>
      <c r="CY107" s="26">
        <f t="shared" si="44"/>
        <v>0</v>
      </c>
      <c r="CZ107" s="26">
        <f t="shared" si="105"/>
        <v>0</v>
      </c>
      <c r="DA107" s="26">
        <f t="shared" si="105"/>
        <v>0</v>
      </c>
      <c r="DB107" s="26"/>
      <c r="DC107" s="26">
        <f t="shared" si="106"/>
        <v>0</v>
      </c>
      <c r="DD107" s="26">
        <f t="shared" si="106"/>
        <v>0</v>
      </c>
      <c r="DE107" s="26">
        <f t="shared" si="106"/>
        <v>0</v>
      </c>
      <c r="DF107" s="26">
        <f t="shared" si="106"/>
        <v>0</v>
      </c>
      <c r="DG107" s="26">
        <f t="shared" si="106"/>
        <v>0</v>
      </c>
      <c r="DH107" s="26">
        <f t="shared" si="106"/>
        <v>0</v>
      </c>
      <c r="DI107" s="26">
        <f t="shared" si="106"/>
        <v>0</v>
      </c>
      <c r="DJ107" s="26">
        <f t="shared" si="106"/>
        <v>0</v>
      </c>
      <c r="DK107" s="26">
        <f t="shared" si="106"/>
        <v>0</v>
      </c>
      <c r="DL107" s="26">
        <f t="shared" si="106"/>
        <v>0</v>
      </c>
      <c r="DM107" s="26">
        <f t="shared" si="106"/>
        <v>0</v>
      </c>
      <c r="DN107" s="26">
        <f t="shared" si="106"/>
        <v>0</v>
      </c>
      <c r="DO107" s="26">
        <f t="shared" si="106"/>
        <v>0</v>
      </c>
      <c r="DP107" s="26">
        <f t="shared" si="106"/>
        <v>0</v>
      </c>
      <c r="DQ107" s="26">
        <f t="shared" si="106"/>
        <v>0</v>
      </c>
      <c r="DR107" s="26">
        <f t="shared" si="106"/>
        <v>0</v>
      </c>
      <c r="DS107" s="26">
        <f t="shared" si="107"/>
        <v>0</v>
      </c>
      <c r="DT107" s="26"/>
      <c r="DU107" s="26">
        <f t="shared" si="108"/>
        <v>0</v>
      </c>
      <c r="DX107" s="47">
        <v>0</v>
      </c>
      <c r="DY107" s="47"/>
      <c r="DZ107" s="260"/>
    </row>
    <row r="108" spans="1:130" ht="51.75" hidden="1" customHeight="1" x14ac:dyDescent="0.3">
      <c r="A108" s="180"/>
      <c r="B108" s="84" t="s">
        <v>304</v>
      </c>
      <c r="C108" s="234" t="s">
        <v>305</v>
      </c>
      <c r="D108" s="221" t="s">
        <v>306</v>
      </c>
      <c r="E108" s="53">
        <v>301</v>
      </c>
      <c r="F108" s="219" t="s">
        <v>307</v>
      </c>
      <c r="G108" s="26">
        <f t="shared" si="60"/>
        <v>369865677</v>
      </c>
      <c r="H108" s="26">
        <v>15137846</v>
      </c>
      <c r="I108" s="26">
        <f>180000000</f>
        <v>180000000</v>
      </c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>
        <v>167968376</v>
      </c>
      <c r="AA108" s="26"/>
      <c r="AB108" s="26"/>
      <c r="AC108" s="26">
        <f>6759455</f>
        <v>6759455</v>
      </c>
      <c r="AD108" s="27">
        <f t="shared" si="90"/>
        <v>1</v>
      </c>
      <c r="AE108" s="26">
        <f t="shared" si="100"/>
        <v>369865677</v>
      </c>
      <c r="AF108" s="26">
        <f>+'[1]ABRIL 2019'!$J$412</f>
        <v>15137846</v>
      </c>
      <c r="AG108" s="26">
        <f>+'[1]ABRIL 2019'!$K$412</f>
        <v>180000000</v>
      </c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>
        <f>+'[1]ABRIL 2019'!$AB$412</f>
        <v>167968376</v>
      </c>
      <c r="AY108" s="26"/>
      <c r="AZ108" s="26"/>
      <c r="BA108" s="26">
        <f>+'[2]MAYO 2019'!$AF$513</f>
        <v>6759455</v>
      </c>
      <c r="BB108" s="27">
        <f t="shared" si="92"/>
        <v>0</v>
      </c>
      <c r="BC108" s="26">
        <f t="shared" si="74"/>
        <v>0</v>
      </c>
      <c r="BD108" s="26">
        <f t="shared" ref="BD108:BS118" si="109">H108-AF108</f>
        <v>0</v>
      </c>
      <c r="BE108" s="26">
        <f t="shared" si="109"/>
        <v>0</v>
      </c>
      <c r="BF108" s="26">
        <f t="shared" si="109"/>
        <v>0</v>
      </c>
      <c r="BG108" s="26">
        <f t="shared" si="109"/>
        <v>0</v>
      </c>
      <c r="BH108" s="26">
        <f t="shared" si="109"/>
        <v>0</v>
      </c>
      <c r="BI108" s="26">
        <f t="shared" si="109"/>
        <v>0</v>
      </c>
      <c r="BJ108" s="26">
        <f t="shared" si="109"/>
        <v>0</v>
      </c>
      <c r="BK108" s="26">
        <f t="shared" si="109"/>
        <v>0</v>
      </c>
      <c r="BL108" s="26">
        <f t="shared" si="109"/>
        <v>0</v>
      </c>
      <c r="BM108" s="26">
        <f t="shared" si="109"/>
        <v>0</v>
      </c>
      <c r="BN108" s="26">
        <f t="shared" si="109"/>
        <v>0</v>
      </c>
      <c r="BO108" s="26">
        <f t="shared" si="109"/>
        <v>0</v>
      </c>
      <c r="BP108" s="26">
        <f t="shared" si="109"/>
        <v>0</v>
      </c>
      <c r="BQ108" s="26">
        <f t="shared" si="109"/>
        <v>0</v>
      </c>
      <c r="BR108" s="26">
        <f t="shared" si="109"/>
        <v>0</v>
      </c>
      <c r="BS108" s="26">
        <f t="shared" si="109"/>
        <v>0</v>
      </c>
      <c r="BT108" s="26">
        <f t="shared" ref="BT108:BU118" si="110">X108-AV108</f>
        <v>0</v>
      </c>
      <c r="BU108" s="26">
        <f t="shared" si="110"/>
        <v>0</v>
      </c>
      <c r="BV108" s="26">
        <f t="shared" si="102"/>
        <v>0</v>
      </c>
      <c r="BW108" s="26">
        <f t="shared" si="102"/>
        <v>0</v>
      </c>
      <c r="BX108" s="26"/>
      <c r="BY108" s="26">
        <f t="shared" si="103"/>
        <v>0</v>
      </c>
      <c r="BZ108" s="27">
        <f t="shared" si="91"/>
        <v>0.71808971341777139</v>
      </c>
      <c r="CA108" s="26">
        <f t="shared" si="104"/>
        <v>265596738</v>
      </c>
      <c r="CB108" s="26"/>
      <c r="CC108" s="26">
        <f>+'[2]MAYO 2019'!$H$514+'[2]MAYO 2019'!$H$530+'[2]MAYO 2019'!$H$536+'[2]MAYO 2019'!$H$550</f>
        <v>159168393</v>
      </c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>
        <f>+'[2]MAYO 2019'!$H$533+'[2]MAYO 2019'!$H$535+'[2]MAYO 2019'!$H$538+'[2]MAYO 2019'!$H$541+'[2]MAYO 2019'!$H$545+'[2]MAYO 2019'!$H$564</f>
        <v>104779345</v>
      </c>
      <c r="CU108" s="26"/>
      <c r="CV108" s="26"/>
      <c r="CW108" s="26">
        <f>+'[2]MAYO 2019'!$H$560</f>
        <v>1649000</v>
      </c>
      <c r="CX108" s="27">
        <f t="shared" si="79"/>
        <v>0.28191028658222861</v>
      </c>
      <c r="CY108" s="26">
        <f t="shared" si="44"/>
        <v>104268939</v>
      </c>
      <c r="CZ108" s="26">
        <f t="shared" si="105"/>
        <v>15137846</v>
      </c>
      <c r="DA108" s="26">
        <f t="shared" si="105"/>
        <v>20831607</v>
      </c>
      <c r="DB108" s="26">
        <f>J108-CD108</f>
        <v>0</v>
      </c>
      <c r="DC108" s="26">
        <f t="shared" si="106"/>
        <v>0</v>
      </c>
      <c r="DD108" s="26">
        <f t="shared" si="106"/>
        <v>0</v>
      </c>
      <c r="DE108" s="26">
        <f t="shared" si="106"/>
        <v>0</v>
      </c>
      <c r="DF108" s="26">
        <f t="shared" si="106"/>
        <v>0</v>
      </c>
      <c r="DG108" s="26">
        <f t="shared" si="106"/>
        <v>0</v>
      </c>
      <c r="DH108" s="26">
        <f t="shared" si="106"/>
        <v>0</v>
      </c>
      <c r="DI108" s="26">
        <f t="shared" si="106"/>
        <v>0</v>
      </c>
      <c r="DJ108" s="26">
        <f t="shared" si="106"/>
        <v>0</v>
      </c>
      <c r="DK108" s="26">
        <f t="shared" si="106"/>
        <v>0</v>
      </c>
      <c r="DL108" s="26">
        <f t="shared" si="106"/>
        <v>0</v>
      </c>
      <c r="DM108" s="26">
        <f t="shared" si="106"/>
        <v>0</v>
      </c>
      <c r="DN108" s="26">
        <f t="shared" si="106"/>
        <v>0</v>
      </c>
      <c r="DO108" s="26">
        <f t="shared" si="106"/>
        <v>0</v>
      </c>
      <c r="DP108" s="26">
        <f t="shared" si="106"/>
        <v>0</v>
      </c>
      <c r="DQ108" s="26">
        <f t="shared" si="106"/>
        <v>0</v>
      </c>
      <c r="DR108" s="26">
        <f t="shared" si="106"/>
        <v>63189031</v>
      </c>
      <c r="DS108" s="26">
        <f t="shared" si="107"/>
        <v>0</v>
      </c>
      <c r="DT108" s="26"/>
      <c r="DU108" s="26">
        <f t="shared" si="108"/>
        <v>5110455</v>
      </c>
      <c r="DX108" s="47">
        <v>369865677</v>
      </c>
      <c r="DY108" s="47">
        <v>265596738</v>
      </c>
      <c r="DZ108" s="261"/>
    </row>
    <row r="109" spans="1:130" ht="50.25" hidden="1" customHeight="1" x14ac:dyDescent="0.3">
      <c r="A109" s="180"/>
      <c r="B109" s="56" t="s">
        <v>308</v>
      </c>
      <c r="C109" s="220" t="s">
        <v>309</v>
      </c>
      <c r="D109" s="53" t="s">
        <v>310</v>
      </c>
      <c r="E109" s="53">
        <v>301</v>
      </c>
      <c r="F109" s="219" t="s">
        <v>307</v>
      </c>
      <c r="G109" s="26">
        <f t="shared" si="60"/>
        <v>352712008</v>
      </c>
      <c r="H109" s="26"/>
      <c r="I109" s="26"/>
      <c r="J109" s="26"/>
      <c r="K109" s="26"/>
      <c r="L109" s="26">
        <v>208000000</v>
      </c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>
        <v>100000000</v>
      </c>
      <c r="X109" s="26">
        <v>32712008</v>
      </c>
      <c r="Y109" s="26"/>
      <c r="Z109" s="26"/>
      <c r="AA109" s="26"/>
      <c r="AB109" s="26"/>
      <c r="AC109" s="26">
        <v>12000000</v>
      </c>
      <c r="AD109" s="27">
        <f t="shared" si="90"/>
        <v>0.56419967419992123</v>
      </c>
      <c r="AE109" s="26">
        <f t="shared" si="100"/>
        <v>199000000</v>
      </c>
      <c r="AF109" s="26"/>
      <c r="AG109" s="26"/>
      <c r="AH109" s="26"/>
      <c r="AI109" s="26"/>
      <c r="AJ109" s="26">
        <f>+'[5]ENERO 2019'!$N$244</f>
        <v>150000000</v>
      </c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>
        <f>+'[1]ABRIL 2019'!$Y$462</f>
        <v>42000000</v>
      </c>
      <c r="AV109" s="26"/>
      <c r="AW109" s="26"/>
      <c r="AX109" s="26"/>
      <c r="AY109" s="26"/>
      <c r="AZ109" s="26"/>
      <c r="BA109" s="26">
        <f>+'[2]MAYO 2019'!$AF$575</f>
        <v>7000000</v>
      </c>
      <c r="BB109" s="27">
        <f t="shared" si="92"/>
        <v>0.43580032580007877</v>
      </c>
      <c r="BC109" s="26">
        <f t="shared" si="74"/>
        <v>153712008</v>
      </c>
      <c r="BD109" s="26">
        <f t="shared" si="109"/>
        <v>0</v>
      </c>
      <c r="BE109" s="26">
        <f t="shared" si="109"/>
        <v>0</v>
      </c>
      <c r="BF109" s="26">
        <f t="shared" si="109"/>
        <v>0</v>
      </c>
      <c r="BG109" s="26">
        <f t="shared" si="109"/>
        <v>0</v>
      </c>
      <c r="BH109" s="26">
        <f t="shared" si="109"/>
        <v>58000000</v>
      </c>
      <c r="BI109" s="26">
        <f t="shared" si="109"/>
        <v>0</v>
      </c>
      <c r="BJ109" s="26">
        <f t="shared" si="109"/>
        <v>0</v>
      </c>
      <c r="BK109" s="26">
        <f t="shared" si="109"/>
        <v>0</v>
      </c>
      <c r="BL109" s="26">
        <f t="shared" si="109"/>
        <v>0</v>
      </c>
      <c r="BM109" s="26">
        <f t="shared" si="109"/>
        <v>0</v>
      </c>
      <c r="BN109" s="26">
        <f t="shared" si="109"/>
        <v>0</v>
      </c>
      <c r="BO109" s="26">
        <f t="shared" si="109"/>
        <v>0</v>
      </c>
      <c r="BP109" s="26">
        <f t="shared" si="109"/>
        <v>0</v>
      </c>
      <c r="BQ109" s="26">
        <f t="shared" si="109"/>
        <v>0</v>
      </c>
      <c r="BR109" s="26">
        <f t="shared" si="109"/>
        <v>0</v>
      </c>
      <c r="BS109" s="26">
        <f t="shared" si="109"/>
        <v>58000000</v>
      </c>
      <c r="BT109" s="26">
        <f t="shared" si="110"/>
        <v>32712008</v>
      </c>
      <c r="BU109" s="26">
        <f t="shared" si="110"/>
        <v>0</v>
      </c>
      <c r="BV109" s="26">
        <f t="shared" si="102"/>
        <v>0</v>
      </c>
      <c r="BW109" s="26">
        <f t="shared" si="102"/>
        <v>0</v>
      </c>
      <c r="BX109" s="26"/>
      <c r="BY109" s="26">
        <f t="shared" si="103"/>
        <v>5000000</v>
      </c>
      <c r="BZ109" s="27">
        <f t="shared" si="91"/>
        <v>0.50416959719726917</v>
      </c>
      <c r="CA109" s="26">
        <f t="shared" si="104"/>
        <v>177826671</v>
      </c>
      <c r="CB109" s="26"/>
      <c r="CC109" s="26"/>
      <c r="CD109" s="26"/>
      <c r="CE109" s="26"/>
      <c r="CF109" s="26">
        <f>+'[1]ABRIL 2019'!$H$463</f>
        <v>143526671</v>
      </c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>
        <f>+'[2]MAYO 2019'!$H$600+'[2]MAYO 2019'!$H$603+'[2]MAYO 2019'!$H$606+'[2]MAYO 2019'!$H$608</f>
        <v>34300000</v>
      </c>
      <c r="CR109" s="26"/>
      <c r="CS109" s="26"/>
      <c r="CT109" s="26"/>
      <c r="CU109" s="26"/>
      <c r="CV109" s="26"/>
      <c r="CW109" s="26"/>
      <c r="CX109" s="27">
        <f t="shared" si="79"/>
        <v>0.49583040280273083</v>
      </c>
      <c r="CY109" s="26">
        <f t="shared" si="44"/>
        <v>174885337</v>
      </c>
      <c r="CZ109" s="26">
        <f t="shared" si="105"/>
        <v>0</v>
      </c>
      <c r="DA109" s="26">
        <f t="shared" si="105"/>
        <v>0</v>
      </c>
      <c r="DB109" s="26"/>
      <c r="DC109" s="26">
        <f t="shared" si="106"/>
        <v>0</v>
      </c>
      <c r="DD109" s="26">
        <f t="shared" si="106"/>
        <v>64473329</v>
      </c>
      <c r="DE109" s="26">
        <f t="shared" si="106"/>
        <v>0</v>
      </c>
      <c r="DF109" s="26">
        <f t="shared" si="106"/>
        <v>0</v>
      </c>
      <c r="DG109" s="26">
        <f t="shared" si="106"/>
        <v>0</v>
      </c>
      <c r="DH109" s="26">
        <f t="shared" si="106"/>
        <v>0</v>
      </c>
      <c r="DI109" s="26">
        <f t="shared" si="106"/>
        <v>0</v>
      </c>
      <c r="DJ109" s="26">
        <f t="shared" si="106"/>
        <v>0</v>
      </c>
      <c r="DK109" s="26">
        <f t="shared" si="106"/>
        <v>0</v>
      </c>
      <c r="DL109" s="26">
        <f t="shared" si="106"/>
        <v>0</v>
      </c>
      <c r="DM109" s="26">
        <f t="shared" si="106"/>
        <v>0</v>
      </c>
      <c r="DN109" s="26">
        <f t="shared" si="106"/>
        <v>0</v>
      </c>
      <c r="DO109" s="26">
        <f t="shared" si="106"/>
        <v>65700000</v>
      </c>
      <c r="DP109" s="26">
        <f t="shared" si="106"/>
        <v>32712008</v>
      </c>
      <c r="DQ109" s="26">
        <f t="shared" si="106"/>
        <v>0</v>
      </c>
      <c r="DR109" s="26">
        <f t="shared" si="106"/>
        <v>0</v>
      </c>
      <c r="DS109" s="26">
        <f t="shared" si="107"/>
        <v>0</v>
      </c>
      <c r="DT109" s="26"/>
      <c r="DU109" s="26">
        <f t="shared" si="108"/>
        <v>12000000</v>
      </c>
      <c r="DX109" s="47">
        <v>352712008</v>
      </c>
      <c r="DY109" s="47">
        <v>177826671</v>
      </c>
      <c r="DZ109" s="261"/>
    </row>
    <row r="110" spans="1:130" ht="78" hidden="1" customHeight="1" x14ac:dyDescent="0.3">
      <c r="A110" s="180"/>
      <c r="B110" s="175" t="s">
        <v>311</v>
      </c>
      <c r="C110" s="220" t="s">
        <v>312</v>
      </c>
      <c r="D110" s="53" t="s">
        <v>313</v>
      </c>
      <c r="E110" s="53">
        <v>301</v>
      </c>
      <c r="F110" s="219" t="s">
        <v>314</v>
      </c>
      <c r="G110" s="26">
        <f t="shared" si="60"/>
        <v>122963935</v>
      </c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>
        <v>50000000</v>
      </c>
      <c r="AA110" s="26"/>
      <c r="AB110" s="26"/>
      <c r="AC110" s="26">
        <f>72963935</f>
        <v>72963935</v>
      </c>
      <c r="AD110" s="27">
        <f t="shared" si="90"/>
        <v>0.93200683598812939</v>
      </c>
      <c r="AE110" s="26">
        <f t="shared" si="100"/>
        <v>114603228</v>
      </c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>
        <f>+'[2]MAYO 2019'!$AB$617</f>
        <v>49997500</v>
      </c>
      <c r="AY110" s="26"/>
      <c r="AZ110" s="26"/>
      <c r="BA110" s="26">
        <f>+'[2]MAYO 2019'!$AF$617</f>
        <v>64605728</v>
      </c>
      <c r="BB110" s="27">
        <f t="shared" si="92"/>
        <v>6.799316401187061E-2</v>
      </c>
      <c r="BC110" s="26">
        <f t="shared" si="74"/>
        <v>8360707</v>
      </c>
      <c r="BD110" s="26">
        <f t="shared" si="109"/>
        <v>0</v>
      </c>
      <c r="BE110" s="26">
        <f t="shared" si="109"/>
        <v>0</v>
      </c>
      <c r="BF110" s="26">
        <f t="shared" si="109"/>
        <v>0</v>
      </c>
      <c r="BG110" s="26">
        <f t="shared" si="109"/>
        <v>0</v>
      </c>
      <c r="BH110" s="26">
        <f t="shared" si="109"/>
        <v>0</v>
      </c>
      <c r="BI110" s="26">
        <f t="shared" si="109"/>
        <v>0</v>
      </c>
      <c r="BJ110" s="26">
        <f t="shared" si="109"/>
        <v>0</v>
      </c>
      <c r="BK110" s="26">
        <f t="shared" si="109"/>
        <v>0</v>
      </c>
      <c r="BL110" s="26">
        <f t="shared" si="109"/>
        <v>0</v>
      </c>
      <c r="BM110" s="26">
        <f t="shared" si="109"/>
        <v>0</v>
      </c>
      <c r="BN110" s="26">
        <f t="shared" si="109"/>
        <v>0</v>
      </c>
      <c r="BO110" s="26">
        <f t="shared" si="109"/>
        <v>0</v>
      </c>
      <c r="BP110" s="26">
        <f t="shared" si="109"/>
        <v>0</v>
      </c>
      <c r="BQ110" s="26">
        <f t="shared" si="109"/>
        <v>0</v>
      </c>
      <c r="BR110" s="26">
        <f t="shared" si="109"/>
        <v>0</v>
      </c>
      <c r="BS110" s="26">
        <f t="shared" si="109"/>
        <v>0</v>
      </c>
      <c r="BT110" s="26">
        <f t="shared" si="110"/>
        <v>0</v>
      </c>
      <c r="BU110" s="26">
        <f t="shared" si="110"/>
        <v>0</v>
      </c>
      <c r="BV110" s="26">
        <f t="shared" si="102"/>
        <v>2500</v>
      </c>
      <c r="BW110" s="26">
        <f t="shared" si="102"/>
        <v>0</v>
      </c>
      <c r="BX110" s="26"/>
      <c r="BY110" s="26">
        <f t="shared" si="103"/>
        <v>8358207</v>
      </c>
      <c r="BZ110" s="27">
        <f>+CA110/G110</f>
        <v>0.64667741805757928</v>
      </c>
      <c r="CA110" s="26">
        <f>SUM(CB110:CW110)</f>
        <v>79518000</v>
      </c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>
        <f>+'[2]MAYO 2019'!$H$626</f>
        <v>39997500</v>
      </c>
      <c r="CU110" s="26"/>
      <c r="CV110" s="26"/>
      <c r="CW110" s="26">
        <f>+'[2]MAYO 2019'!$H$618+'[2]MAYO 2019'!$H$628</f>
        <v>39520500</v>
      </c>
      <c r="CX110" s="27">
        <f>1-BZ110</f>
        <v>0.35332258194242072</v>
      </c>
      <c r="CY110" s="26">
        <f t="shared" si="44"/>
        <v>43445935</v>
      </c>
      <c r="CZ110" s="26">
        <f t="shared" si="105"/>
        <v>0</v>
      </c>
      <c r="DA110" s="26">
        <f t="shared" si="105"/>
        <v>0</v>
      </c>
      <c r="DB110" s="26">
        <f>J110-CD110</f>
        <v>0</v>
      </c>
      <c r="DC110" s="26">
        <f t="shared" si="106"/>
        <v>0</v>
      </c>
      <c r="DD110" s="26">
        <f t="shared" si="106"/>
        <v>0</v>
      </c>
      <c r="DE110" s="26">
        <f t="shared" si="106"/>
        <v>0</v>
      </c>
      <c r="DF110" s="26">
        <f t="shared" si="106"/>
        <v>0</v>
      </c>
      <c r="DG110" s="26">
        <f t="shared" si="106"/>
        <v>0</v>
      </c>
      <c r="DH110" s="26">
        <f t="shared" si="106"/>
        <v>0</v>
      </c>
      <c r="DI110" s="26">
        <f t="shared" si="106"/>
        <v>0</v>
      </c>
      <c r="DJ110" s="26">
        <f t="shared" si="106"/>
        <v>0</v>
      </c>
      <c r="DK110" s="26">
        <f t="shared" si="106"/>
        <v>0</v>
      </c>
      <c r="DL110" s="26">
        <f t="shared" si="106"/>
        <v>0</v>
      </c>
      <c r="DM110" s="26">
        <f t="shared" si="106"/>
        <v>0</v>
      </c>
      <c r="DN110" s="26">
        <f t="shared" si="106"/>
        <v>0</v>
      </c>
      <c r="DO110" s="26">
        <f t="shared" si="106"/>
        <v>0</v>
      </c>
      <c r="DP110" s="26">
        <f t="shared" si="106"/>
        <v>0</v>
      </c>
      <c r="DQ110" s="26">
        <f t="shared" si="106"/>
        <v>0</v>
      </c>
      <c r="DR110" s="26">
        <f t="shared" si="106"/>
        <v>10002500</v>
      </c>
      <c r="DS110" s="26">
        <f t="shared" si="107"/>
        <v>0</v>
      </c>
      <c r="DT110" s="26"/>
      <c r="DU110" s="26">
        <f t="shared" si="108"/>
        <v>33443435</v>
      </c>
      <c r="DX110" s="47">
        <v>122963935</v>
      </c>
      <c r="DY110" s="47">
        <v>79518000</v>
      </c>
      <c r="DZ110" s="261"/>
    </row>
    <row r="111" spans="1:130" ht="44.4" hidden="1" customHeight="1" x14ac:dyDescent="0.3">
      <c r="A111" s="180"/>
      <c r="B111" s="164"/>
      <c r="C111" s="220" t="s">
        <v>315</v>
      </c>
      <c r="D111" s="221" t="s">
        <v>316</v>
      </c>
      <c r="E111" s="53">
        <v>301</v>
      </c>
      <c r="F111" s="219" t="s">
        <v>297</v>
      </c>
      <c r="G111" s="26">
        <f t="shared" si="60"/>
        <v>15000000</v>
      </c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>
        <v>15000000</v>
      </c>
      <c r="AA111" s="26"/>
      <c r="AB111" s="26"/>
      <c r="AC111" s="26"/>
      <c r="AD111" s="27">
        <f t="shared" si="90"/>
        <v>1</v>
      </c>
      <c r="AE111" s="26">
        <f t="shared" si="100"/>
        <v>15000000</v>
      </c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>
        <f>+'[4]MARZO 2019'!$AB$399</f>
        <v>15000000</v>
      </c>
      <c r="AY111" s="26"/>
      <c r="AZ111" s="26"/>
      <c r="BA111" s="26"/>
      <c r="BB111" s="27">
        <f t="shared" si="92"/>
        <v>0</v>
      </c>
      <c r="BC111" s="26">
        <f t="shared" si="74"/>
        <v>0</v>
      </c>
      <c r="BD111" s="26">
        <f t="shared" si="109"/>
        <v>0</v>
      </c>
      <c r="BE111" s="26">
        <f t="shared" si="109"/>
        <v>0</v>
      </c>
      <c r="BF111" s="26">
        <f t="shared" si="109"/>
        <v>0</v>
      </c>
      <c r="BG111" s="26">
        <f t="shared" si="109"/>
        <v>0</v>
      </c>
      <c r="BH111" s="26">
        <f t="shared" si="109"/>
        <v>0</v>
      </c>
      <c r="BI111" s="26">
        <f t="shared" si="109"/>
        <v>0</v>
      </c>
      <c r="BJ111" s="26">
        <f t="shared" si="109"/>
        <v>0</v>
      </c>
      <c r="BK111" s="26">
        <f t="shared" si="109"/>
        <v>0</v>
      </c>
      <c r="BL111" s="26">
        <f t="shared" si="109"/>
        <v>0</v>
      </c>
      <c r="BM111" s="26">
        <f t="shared" si="109"/>
        <v>0</v>
      </c>
      <c r="BN111" s="26">
        <f t="shared" si="109"/>
        <v>0</v>
      </c>
      <c r="BO111" s="26">
        <f t="shared" si="109"/>
        <v>0</v>
      </c>
      <c r="BP111" s="26">
        <f t="shared" si="109"/>
        <v>0</v>
      </c>
      <c r="BQ111" s="26">
        <f t="shared" si="109"/>
        <v>0</v>
      </c>
      <c r="BR111" s="26">
        <f t="shared" si="109"/>
        <v>0</v>
      </c>
      <c r="BS111" s="26">
        <f t="shared" si="109"/>
        <v>0</v>
      </c>
      <c r="BT111" s="26">
        <f t="shared" si="110"/>
        <v>0</v>
      </c>
      <c r="BU111" s="26">
        <f t="shared" si="110"/>
        <v>0</v>
      </c>
      <c r="BV111" s="26">
        <f t="shared" si="102"/>
        <v>0</v>
      </c>
      <c r="BW111" s="26">
        <f t="shared" si="102"/>
        <v>0</v>
      </c>
      <c r="BX111" s="26"/>
      <c r="BY111" s="26">
        <f t="shared" si="103"/>
        <v>0</v>
      </c>
      <c r="BZ111" s="27">
        <f>+CA111/G111</f>
        <v>0.32355553333333331</v>
      </c>
      <c r="CA111" s="26">
        <f>SUM(CB111:CW111)</f>
        <v>4853333</v>
      </c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>
        <f>+'[4]MARZO 2019'!$H$397</f>
        <v>4853333</v>
      </c>
      <c r="CU111" s="26"/>
      <c r="CV111" s="26"/>
      <c r="CW111" s="26"/>
      <c r="CX111" s="27">
        <f>1-BZ111</f>
        <v>0.67644446666666669</v>
      </c>
      <c r="CY111" s="26">
        <f t="shared" si="44"/>
        <v>10146667</v>
      </c>
      <c r="CZ111" s="26">
        <f t="shared" si="105"/>
        <v>0</v>
      </c>
      <c r="DA111" s="26">
        <f t="shared" si="105"/>
        <v>0</v>
      </c>
      <c r="DB111" s="26"/>
      <c r="DC111" s="26">
        <f t="shared" si="106"/>
        <v>0</v>
      </c>
      <c r="DD111" s="26">
        <f t="shared" si="106"/>
        <v>0</v>
      </c>
      <c r="DE111" s="26">
        <f t="shared" si="106"/>
        <v>0</v>
      </c>
      <c r="DF111" s="26">
        <f t="shared" si="106"/>
        <v>0</v>
      </c>
      <c r="DG111" s="26">
        <f t="shared" si="106"/>
        <v>0</v>
      </c>
      <c r="DH111" s="26">
        <f t="shared" si="106"/>
        <v>0</v>
      </c>
      <c r="DI111" s="26">
        <f t="shared" si="106"/>
        <v>0</v>
      </c>
      <c r="DJ111" s="26">
        <f t="shared" si="106"/>
        <v>0</v>
      </c>
      <c r="DK111" s="26">
        <f t="shared" si="106"/>
        <v>0</v>
      </c>
      <c r="DL111" s="26">
        <f t="shared" si="106"/>
        <v>0</v>
      </c>
      <c r="DM111" s="26">
        <f t="shared" si="106"/>
        <v>0</v>
      </c>
      <c r="DN111" s="26">
        <f t="shared" si="106"/>
        <v>0</v>
      </c>
      <c r="DO111" s="26">
        <f t="shared" si="106"/>
        <v>0</v>
      </c>
      <c r="DP111" s="26">
        <f t="shared" si="106"/>
        <v>0</v>
      </c>
      <c r="DQ111" s="26">
        <f t="shared" si="106"/>
        <v>0</v>
      </c>
      <c r="DR111" s="26">
        <f t="shared" si="106"/>
        <v>10146667</v>
      </c>
      <c r="DS111" s="26">
        <f t="shared" si="107"/>
        <v>0</v>
      </c>
      <c r="DT111" s="26"/>
      <c r="DU111" s="26">
        <f t="shared" si="108"/>
        <v>0</v>
      </c>
      <c r="DX111" s="47">
        <v>15000000</v>
      </c>
      <c r="DY111" s="47">
        <v>4853333</v>
      </c>
      <c r="DZ111" s="261"/>
    </row>
    <row r="112" spans="1:130" ht="32.4" hidden="1" customHeight="1" x14ac:dyDescent="0.3">
      <c r="A112" s="180"/>
      <c r="B112" s="87"/>
      <c r="C112" s="220" t="s">
        <v>317</v>
      </c>
      <c r="D112" s="221" t="s">
        <v>318</v>
      </c>
      <c r="E112" s="53">
        <v>301</v>
      </c>
      <c r="F112" s="219" t="s">
        <v>297</v>
      </c>
      <c r="G112" s="26">
        <f t="shared" si="60"/>
        <v>2313284</v>
      </c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>
        <v>2313284</v>
      </c>
      <c r="AA112" s="26"/>
      <c r="AB112" s="26"/>
      <c r="AC112" s="26"/>
      <c r="AD112" s="27">
        <f t="shared" si="90"/>
        <v>1</v>
      </c>
      <c r="AE112" s="26">
        <f t="shared" si="100"/>
        <v>2313284</v>
      </c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>
        <f>+'[4]MARZO 2019'!$AB$405</f>
        <v>2313284</v>
      </c>
      <c r="AY112" s="26"/>
      <c r="AZ112" s="26"/>
      <c r="BA112" s="26"/>
      <c r="BB112" s="27">
        <f t="shared" si="92"/>
        <v>0</v>
      </c>
      <c r="BC112" s="26">
        <f t="shared" si="74"/>
        <v>0</v>
      </c>
      <c r="BD112" s="26">
        <f t="shared" si="109"/>
        <v>0</v>
      </c>
      <c r="BE112" s="26">
        <f t="shared" si="109"/>
        <v>0</v>
      </c>
      <c r="BF112" s="26">
        <f t="shared" si="109"/>
        <v>0</v>
      </c>
      <c r="BG112" s="26">
        <f t="shared" si="109"/>
        <v>0</v>
      </c>
      <c r="BH112" s="26">
        <f t="shared" si="109"/>
        <v>0</v>
      </c>
      <c r="BI112" s="26">
        <f t="shared" si="109"/>
        <v>0</v>
      </c>
      <c r="BJ112" s="26">
        <f t="shared" si="109"/>
        <v>0</v>
      </c>
      <c r="BK112" s="26">
        <f t="shared" si="109"/>
        <v>0</v>
      </c>
      <c r="BL112" s="26">
        <f t="shared" si="109"/>
        <v>0</v>
      </c>
      <c r="BM112" s="26">
        <f t="shared" si="109"/>
        <v>0</v>
      </c>
      <c r="BN112" s="26">
        <f t="shared" si="109"/>
        <v>0</v>
      </c>
      <c r="BO112" s="26">
        <f t="shared" si="109"/>
        <v>0</v>
      </c>
      <c r="BP112" s="26">
        <f t="shared" si="109"/>
        <v>0</v>
      </c>
      <c r="BQ112" s="26">
        <f t="shared" si="109"/>
        <v>0</v>
      </c>
      <c r="BR112" s="26">
        <f t="shared" si="109"/>
        <v>0</v>
      </c>
      <c r="BS112" s="26">
        <f t="shared" si="109"/>
        <v>0</v>
      </c>
      <c r="BT112" s="26">
        <f t="shared" si="110"/>
        <v>0</v>
      </c>
      <c r="BU112" s="26">
        <f t="shared" si="110"/>
        <v>0</v>
      </c>
      <c r="BV112" s="26">
        <f t="shared" si="102"/>
        <v>0</v>
      </c>
      <c r="BW112" s="26">
        <f t="shared" si="102"/>
        <v>0</v>
      </c>
      <c r="BX112" s="26"/>
      <c r="BY112" s="26">
        <f t="shared" si="103"/>
        <v>0</v>
      </c>
      <c r="BZ112" s="27">
        <f t="shared" ref="BZ112:BZ134" si="111">+CA112/G112</f>
        <v>0</v>
      </c>
      <c r="CA112" s="26">
        <f t="shared" ref="CA112:CA115" si="112">SUM(CB112:CW112)</f>
        <v>0</v>
      </c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7">
        <f t="shared" ref="CX112:CX114" si="113">1-BZ112</f>
        <v>1</v>
      </c>
      <c r="CY112" s="26">
        <f t="shared" si="44"/>
        <v>2313284</v>
      </c>
      <c r="CZ112" s="26">
        <f t="shared" si="105"/>
        <v>0</v>
      </c>
      <c r="DA112" s="26">
        <f t="shared" si="105"/>
        <v>0</v>
      </c>
      <c r="DB112" s="26"/>
      <c r="DC112" s="26">
        <f t="shared" si="106"/>
        <v>0</v>
      </c>
      <c r="DD112" s="26">
        <f t="shared" si="106"/>
        <v>0</v>
      </c>
      <c r="DE112" s="26">
        <f t="shared" si="106"/>
        <v>0</v>
      </c>
      <c r="DF112" s="26">
        <f t="shared" si="106"/>
        <v>0</v>
      </c>
      <c r="DG112" s="26">
        <f t="shared" si="106"/>
        <v>0</v>
      </c>
      <c r="DH112" s="26">
        <f t="shared" si="106"/>
        <v>0</v>
      </c>
      <c r="DI112" s="26">
        <f t="shared" si="106"/>
        <v>0</v>
      </c>
      <c r="DJ112" s="26">
        <f t="shared" si="106"/>
        <v>0</v>
      </c>
      <c r="DK112" s="26">
        <f t="shared" si="106"/>
        <v>0</v>
      </c>
      <c r="DL112" s="26">
        <f t="shared" si="106"/>
        <v>0</v>
      </c>
      <c r="DM112" s="26">
        <f t="shared" si="106"/>
        <v>0</v>
      </c>
      <c r="DN112" s="26">
        <f t="shared" si="106"/>
        <v>0</v>
      </c>
      <c r="DO112" s="26">
        <f t="shared" si="106"/>
        <v>0</v>
      </c>
      <c r="DP112" s="26">
        <f t="shared" si="106"/>
        <v>0</v>
      </c>
      <c r="DQ112" s="26">
        <f t="shared" si="106"/>
        <v>0</v>
      </c>
      <c r="DR112" s="26">
        <f t="shared" si="106"/>
        <v>2313284</v>
      </c>
      <c r="DS112" s="26">
        <f t="shared" si="107"/>
        <v>0</v>
      </c>
      <c r="DT112" s="26"/>
      <c r="DU112" s="26">
        <f t="shared" si="108"/>
        <v>0</v>
      </c>
      <c r="DX112" s="47">
        <v>2313284</v>
      </c>
      <c r="DY112" s="47">
        <v>0</v>
      </c>
      <c r="DZ112" s="261"/>
    </row>
    <row r="113" spans="1:130" ht="21" hidden="1" customHeight="1" x14ac:dyDescent="0.3">
      <c r="A113" s="180"/>
      <c r="B113" s="87"/>
      <c r="C113" s="220" t="s">
        <v>319</v>
      </c>
      <c r="D113" s="221" t="s">
        <v>320</v>
      </c>
      <c r="E113" s="53">
        <v>301</v>
      </c>
      <c r="F113" s="219" t="s">
        <v>297</v>
      </c>
      <c r="G113" s="26">
        <f t="shared" si="60"/>
        <v>10000000</v>
      </c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>
        <v>10000000</v>
      </c>
      <c r="AA113" s="26"/>
      <c r="AB113" s="26"/>
      <c r="AC113" s="26"/>
      <c r="AD113" s="27">
        <f t="shared" si="90"/>
        <v>1</v>
      </c>
      <c r="AE113" s="26">
        <f t="shared" si="100"/>
        <v>10000000</v>
      </c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>
        <f>+'[4]MARZO 2019'!$AB$411</f>
        <v>10000000</v>
      </c>
      <c r="AY113" s="26"/>
      <c r="AZ113" s="26"/>
      <c r="BA113" s="26"/>
      <c r="BB113" s="27">
        <f t="shared" si="92"/>
        <v>0</v>
      </c>
      <c r="BC113" s="26">
        <f t="shared" si="74"/>
        <v>0</v>
      </c>
      <c r="BD113" s="26">
        <f t="shared" si="109"/>
        <v>0</v>
      </c>
      <c r="BE113" s="26">
        <f t="shared" si="109"/>
        <v>0</v>
      </c>
      <c r="BF113" s="26">
        <f t="shared" si="109"/>
        <v>0</v>
      </c>
      <c r="BG113" s="26">
        <f t="shared" si="109"/>
        <v>0</v>
      </c>
      <c r="BH113" s="26">
        <f t="shared" si="109"/>
        <v>0</v>
      </c>
      <c r="BI113" s="26">
        <f t="shared" si="109"/>
        <v>0</v>
      </c>
      <c r="BJ113" s="26">
        <f t="shared" si="109"/>
        <v>0</v>
      </c>
      <c r="BK113" s="26">
        <f t="shared" si="109"/>
        <v>0</v>
      </c>
      <c r="BL113" s="26">
        <f t="shared" si="109"/>
        <v>0</v>
      </c>
      <c r="BM113" s="26">
        <f t="shared" si="109"/>
        <v>0</v>
      </c>
      <c r="BN113" s="26">
        <f t="shared" si="109"/>
        <v>0</v>
      </c>
      <c r="BO113" s="26">
        <f t="shared" si="109"/>
        <v>0</v>
      </c>
      <c r="BP113" s="26">
        <f t="shared" si="109"/>
        <v>0</v>
      </c>
      <c r="BQ113" s="26">
        <f t="shared" si="109"/>
        <v>0</v>
      </c>
      <c r="BR113" s="26">
        <f t="shared" si="109"/>
        <v>0</v>
      </c>
      <c r="BS113" s="26">
        <f t="shared" si="109"/>
        <v>0</v>
      </c>
      <c r="BT113" s="26">
        <f t="shared" si="110"/>
        <v>0</v>
      </c>
      <c r="BU113" s="26">
        <f t="shared" si="110"/>
        <v>0</v>
      </c>
      <c r="BV113" s="26">
        <f t="shared" si="102"/>
        <v>0</v>
      </c>
      <c r="BW113" s="26">
        <f t="shared" si="102"/>
        <v>0</v>
      </c>
      <c r="BX113" s="26"/>
      <c r="BY113" s="26">
        <f t="shared" si="103"/>
        <v>0</v>
      </c>
      <c r="BZ113" s="27">
        <f t="shared" si="111"/>
        <v>0</v>
      </c>
      <c r="CA113" s="26">
        <f t="shared" si="112"/>
        <v>0</v>
      </c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7">
        <f t="shared" si="113"/>
        <v>1</v>
      </c>
      <c r="CY113" s="26">
        <f t="shared" si="44"/>
        <v>10000000</v>
      </c>
      <c r="CZ113" s="26">
        <f t="shared" si="105"/>
        <v>0</v>
      </c>
      <c r="DA113" s="26">
        <f t="shared" si="105"/>
        <v>0</v>
      </c>
      <c r="DB113" s="26"/>
      <c r="DC113" s="26">
        <f t="shared" si="106"/>
        <v>0</v>
      </c>
      <c r="DD113" s="26">
        <f t="shared" si="106"/>
        <v>0</v>
      </c>
      <c r="DE113" s="26">
        <f t="shared" si="106"/>
        <v>0</v>
      </c>
      <c r="DF113" s="26">
        <f t="shared" si="106"/>
        <v>0</v>
      </c>
      <c r="DG113" s="26">
        <f t="shared" si="106"/>
        <v>0</v>
      </c>
      <c r="DH113" s="26">
        <f t="shared" si="106"/>
        <v>0</v>
      </c>
      <c r="DI113" s="26">
        <f t="shared" si="106"/>
        <v>0</v>
      </c>
      <c r="DJ113" s="26">
        <f t="shared" si="106"/>
        <v>0</v>
      </c>
      <c r="DK113" s="26">
        <f t="shared" si="106"/>
        <v>0</v>
      </c>
      <c r="DL113" s="26">
        <f t="shared" si="106"/>
        <v>0</v>
      </c>
      <c r="DM113" s="26">
        <f t="shared" si="106"/>
        <v>0</v>
      </c>
      <c r="DN113" s="26">
        <f t="shared" si="106"/>
        <v>0</v>
      </c>
      <c r="DO113" s="26">
        <f t="shared" si="106"/>
        <v>0</v>
      </c>
      <c r="DP113" s="26">
        <f t="shared" si="106"/>
        <v>0</v>
      </c>
      <c r="DQ113" s="26">
        <f t="shared" si="106"/>
        <v>0</v>
      </c>
      <c r="DR113" s="26">
        <f t="shared" si="106"/>
        <v>10000000</v>
      </c>
      <c r="DS113" s="26">
        <f t="shared" si="107"/>
        <v>0</v>
      </c>
      <c r="DT113" s="26"/>
      <c r="DU113" s="26">
        <f t="shared" si="108"/>
        <v>0</v>
      </c>
      <c r="DX113" s="47">
        <v>10000000</v>
      </c>
      <c r="DY113" s="47">
        <v>0</v>
      </c>
      <c r="DZ113" s="261"/>
    </row>
    <row r="114" spans="1:130" ht="24" hidden="1" customHeight="1" x14ac:dyDescent="0.3">
      <c r="A114" s="180"/>
      <c r="B114" s="87"/>
      <c r="C114" s="220" t="s">
        <v>321</v>
      </c>
      <c r="D114" s="221" t="s">
        <v>322</v>
      </c>
      <c r="E114" s="53">
        <v>301</v>
      </c>
      <c r="F114" s="219" t="s">
        <v>297</v>
      </c>
      <c r="G114" s="26">
        <f t="shared" si="60"/>
        <v>6000000</v>
      </c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>
        <v>6000000</v>
      </c>
      <c r="AA114" s="26"/>
      <c r="AB114" s="26"/>
      <c r="AC114" s="26"/>
      <c r="AD114" s="27">
        <f t="shared" si="90"/>
        <v>1</v>
      </c>
      <c r="AE114" s="26">
        <f t="shared" si="100"/>
        <v>6000000</v>
      </c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>
        <f>+'[4]MARZO 2019'!$AB$417</f>
        <v>6000000</v>
      </c>
      <c r="AY114" s="26"/>
      <c r="AZ114" s="26"/>
      <c r="BA114" s="26"/>
      <c r="BB114" s="27">
        <f t="shared" si="92"/>
        <v>0</v>
      </c>
      <c r="BC114" s="26">
        <f t="shared" si="74"/>
        <v>0</v>
      </c>
      <c r="BD114" s="26">
        <f t="shared" si="109"/>
        <v>0</v>
      </c>
      <c r="BE114" s="26">
        <f t="shared" si="109"/>
        <v>0</v>
      </c>
      <c r="BF114" s="26">
        <f t="shared" si="109"/>
        <v>0</v>
      </c>
      <c r="BG114" s="26">
        <f t="shared" si="109"/>
        <v>0</v>
      </c>
      <c r="BH114" s="26">
        <f t="shared" si="109"/>
        <v>0</v>
      </c>
      <c r="BI114" s="26">
        <f t="shared" si="109"/>
        <v>0</v>
      </c>
      <c r="BJ114" s="26">
        <f t="shared" si="109"/>
        <v>0</v>
      </c>
      <c r="BK114" s="26">
        <f t="shared" si="109"/>
        <v>0</v>
      </c>
      <c r="BL114" s="26">
        <f t="shared" si="109"/>
        <v>0</v>
      </c>
      <c r="BM114" s="26">
        <f t="shared" si="109"/>
        <v>0</v>
      </c>
      <c r="BN114" s="26">
        <f t="shared" si="109"/>
        <v>0</v>
      </c>
      <c r="BO114" s="26">
        <f t="shared" si="109"/>
        <v>0</v>
      </c>
      <c r="BP114" s="26">
        <f t="shared" si="109"/>
        <v>0</v>
      </c>
      <c r="BQ114" s="26">
        <f t="shared" si="109"/>
        <v>0</v>
      </c>
      <c r="BR114" s="26">
        <f t="shared" si="109"/>
        <v>0</v>
      </c>
      <c r="BS114" s="26">
        <f t="shared" si="109"/>
        <v>0</v>
      </c>
      <c r="BT114" s="26">
        <f t="shared" si="110"/>
        <v>0</v>
      </c>
      <c r="BU114" s="26">
        <f t="shared" si="110"/>
        <v>0</v>
      </c>
      <c r="BV114" s="26">
        <f t="shared" si="102"/>
        <v>0</v>
      </c>
      <c r="BW114" s="26">
        <f t="shared" si="102"/>
        <v>0</v>
      </c>
      <c r="BX114" s="26"/>
      <c r="BY114" s="26">
        <f t="shared" si="103"/>
        <v>0</v>
      </c>
      <c r="BZ114" s="27">
        <f t="shared" si="111"/>
        <v>0.15527783333333334</v>
      </c>
      <c r="CA114" s="26">
        <f t="shared" si="112"/>
        <v>931667</v>
      </c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>
        <f>+'[2]MAYO 2019'!$H$651</f>
        <v>931667</v>
      </c>
      <c r="CU114" s="26"/>
      <c r="CV114" s="26"/>
      <c r="CW114" s="26"/>
      <c r="CX114" s="27">
        <f t="shared" si="113"/>
        <v>0.84472216666666666</v>
      </c>
      <c r="CY114" s="26">
        <f t="shared" si="44"/>
        <v>5068333</v>
      </c>
      <c r="CZ114" s="26">
        <f t="shared" si="105"/>
        <v>0</v>
      </c>
      <c r="DA114" s="26">
        <f t="shared" si="105"/>
        <v>0</v>
      </c>
      <c r="DB114" s="26"/>
      <c r="DC114" s="26">
        <f t="shared" si="106"/>
        <v>0</v>
      </c>
      <c r="DD114" s="26">
        <f t="shared" si="106"/>
        <v>0</v>
      </c>
      <c r="DE114" s="26">
        <f t="shared" si="106"/>
        <v>0</v>
      </c>
      <c r="DF114" s="26">
        <f t="shared" si="106"/>
        <v>0</v>
      </c>
      <c r="DG114" s="26">
        <f t="shared" si="106"/>
        <v>0</v>
      </c>
      <c r="DH114" s="26">
        <f t="shared" si="106"/>
        <v>0</v>
      </c>
      <c r="DI114" s="26">
        <f t="shared" si="106"/>
        <v>0</v>
      </c>
      <c r="DJ114" s="26">
        <f t="shared" si="106"/>
        <v>0</v>
      </c>
      <c r="DK114" s="26">
        <f t="shared" si="106"/>
        <v>0</v>
      </c>
      <c r="DL114" s="26">
        <f t="shared" si="106"/>
        <v>0</v>
      </c>
      <c r="DM114" s="26">
        <f t="shared" si="106"/>
        <v>0</v>
      </c>
      <c r="DN114" s="26">
        <f t="shared" si="106"/>
        <v>0</v>
      </c>
      <c r="DO114" s="26">
        <f t="shared" si="106"/>
        <v>0</v>
      </c>
      <c r="DP114" s="26">
        <f t="shared" si="106"/>
        <v>0</v>
      </c>
      <c r="DQ114" s="26">
        <f t="shared" si="106"/>
        <v>0</v>
      </c>
      <c r="DR114" s="26">
        <f t="shared" si="106"/>
        <v>5068333</v>
      </c>
      <c r="DS114" s="26">
        <f t="shared" si="107"/>
        <v>0</v>
      </c>
      <c r="DT114" s="26"/>
      <c r="DU114" s="26">
        <f t="shared" si="108"/>
        <v>0</v>
      </c>
      <c r="DX114" s="47">
        <v>6000000</v>
      </c>
      <c r="DY114" s="47">
        <v>931667</v>
      </c>
      <c r="DZ114" s="261"/>
    </row>
    <row r="115" spans="1:130" ht="31.5" hidden="1" customHeight="1" x14ac:dyDescent="0.3">
      <c r="A115" s="180"/>
      <c r="B115" s="84" t="s">
        <v>323</v>
      </c>
      <c r="C115" s="220" t="s">
        <v>324</v>
      </c>
      <c r="D115" s="53" t="s">
        <v>325</v>
      </c>
      <c r="E115" s="53">
        <v>301</v>
      </c>
      <c r="F115" s="219" t="s">
        <v>297</v>
      </c>
      <c r="G115" s="26">
        <f t="shared" si="60"/>
        <v>1564414901</v>
      </c>
      <c r="H115" s="26">
        <v>328968376</v>
      </c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>
        <v>1235446525</v>
      </c>
      <c r="AA115" s="26"/>
      <c r="AB115" s="26"/>
      <c r="AC115" s="26"/>
      <c r="AD115" s="27">
        <f>+AE115/G115</f>
        <v>0.9999980823501502</v>
      </c>
      <c r="AE115" s="26">
        <f t="shared" si="100"/>
        <v>1564411901</v>
      </c>
      <c r="AF115" s="26">
        <f>+'[5]ENERO 2019'!$J$303</f>
        <v>328965376</v>
      </c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>
        <f>+'[5]ENERO 2019'!$AB$303</f>
        <v>1235446525</v>
      </c>
      <c r="AY115" s="26"/>
      <c r="AZ115" s="26"/>
      <c r="BA115" s="26"/>
      <c r="BB115" s="27">
        <f t="shared" si="92"/>
        <v>1.917649849803027E-6</v>
      </c>
      <c r="BC115" s="26">
        <f t="shared" si="74"/>
        <v>3000</v>
      </c>
      <c r="BD115" s="26">
        <f t="shared" si="109"/>
        <v>3000</v>
      </c>
      <c r="BE115" s="26">
        <f t="shared" si="109"/>
        <v>0</v>
      </c>
      <c r="BF115" s="26">
        <f t="shared" si="109"/>
        <v>0</v>
      </c>
      <c r="BG115" s="26">
        <f t="shared" si="109"/>
        <v>0</v>
      </c>
      <c r="BH115" s="26">
        <f t="shared" si="109"/>
        <v>0</v>
      </c>
      <c r="BI115" s="26">
        <f t="shared" si="109"/>
        <v>0</v>
      </c>
      <c r="BJ115" s="26">
        <f t="shared" si="109"/>
        <v>0</v>
      </c>
      <c r="BK115" s="26">
        <f t="shared" si="109"/>
        <v>0</v>
      </c>
      <c r="BL115" s="26">
        <f t="shared" si="109"/>
        <v>0</v>
      </c>
      <c r="BM115" s="26">
        <f t="shared" si="109"/>
        <v>0</v>
      </c>
      <c r="BN115" s="26">
        <f t="shared" si="109"/>
        <v>0</v>
      </c>
      <c r="BO115" s="26">
        <f t="shared" si="109"/>
        <v>0</v>
      </c>
      <c r="BP115" s="26">
        <f t="shared" si="109"/>
        <v>0</v>
      </c>
      <c r="BQ115" s="26">
        <f t="shared" si="109"/>
        <v>0</v>
      </c>
      <c r="BR115" s="26">
        <f t="shared" si="109"/>
        <v>0</v>
      </c>
      <c r="BS115" s="26">
        <f t="shared" si="109"/>
        <v>0</v>
      </c>
      <c r="BT115" s="26">
        <f t="shared" si="110"/>
        <v>0</v>
      </c>
      <c r="BU115" s="26">
        <f t="shared" si="110"/>
        <v>0</v>
      </c>
      <c r="BV115" s="26">
        <f t="shared" si="102"/>
        <v>0</v>
      </c>
      <c r="BW115" s="26">
        <f t="shared" si="102"/>
        <v>0</v>
      </c>
      <c r="BX115" s="26"/>
      <c r="BY115" s="26">
        <f t="shared" si="103"/>
        <v>0</v>
      </c>
      <c r="BZ115" s="27">
        <f t="shared" si="111"/>
        <v>0.97643049936661275</v>
      </c>
      <c r="CA115" s="26">
        <f t="shared" si="112"/>
        <v>1527542423</v>
      </c>
      <c r="CB115" s="26">
        <f>+'[4]MARZO 2019'!$H$440</f>
        <v>328965376</v>
      </c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>
        <f>+'[4]MARZO 2019'!$H$428+'[4]MARZO 2019'!$H$434</f>
        <v>1198577047</v>
      </c>
      <c r="CU115" s="26"/>
      <c r="CV115" s="26"/>
      <c r="CW115" s="26"/>
      <c r="CX115" s="27">
        <f t="shared" si="79"/>
        <v>2.3569500633387253E-2</v>
      </c>
      <c r="CY115" s="26">
        <f t="shared" si="44"/>
        <v>36872478</v>
      </c>
      <c r="CZ115" s="26">
        <f t="shared" si="105"/>
        <v>3000</v>
      </c>
      <c r="DA115" s="26">
        <f t="shared" si="105"/>
        <v>0</v>
      </c>
      <c r="DB115" s="26">
        <f>J115-CD115</f>
        <v>0</v>
      </c>
      <c r="DC115" s="26">
        <f t="shared" si="106"/>
        <v>0</v>
      </c>
      <c r="DD115" s="26">
        <f t="shared" si="106"/>
        <v>0</v>
      </c>
      <c r="DE115" s="26">
        <f t="shared" si="106"/>
        <v>0</v>
      </c>
      <c r="DF115" s="26">
        <f t="shared" si="106"/>
        <v>0</v>
      </c>
      <c r="DG115" s="26">
        <f t="shared" si="106"/>
        <v>0</v>
      </c>
      <c r="DH115" s="26">
        <f t="shared" si="106"/>
        <v>0</v>
      </c>
      <c r="DI115" s="26">
        <f t="shared" si="106"/>
        <v>0</v>
      </c>
      <c r="DJ115" s="26">
        <f t="shared" si="106"/>
        <v>0</v>
      </c>
      <c r="DK115" s="26">
        <f t="shared" si="106"/>
        <v>0</v>
      </c>
      <c r="DL115" s="26">
        <f t="shared" si="106"/>
        <v>0</v>
      </c>
      <c r="DM115" s="26">
        <f t="shared" si="106"/>
        <v>0</v>
      </c>
      <c r="DN115" s="26">
        <f t="shared" si="106"/>
        <v>0</v>
      </c>
      <c r="DO115" s="26">
        <f t="shared" si="106"/>
        <v>0</v>
      </c>
      <c r="DP115" s="26">
        <f t="shared" si="106"/>
        <v>0</v>
      </c>
      <c r="DQ115" s="26">
        <f t="shared" si="106"/>
        <v>0</v>
      </c>
      <c r="DR115" s="26">
        <f t="shared" si="106"/>
        <v>36869478</v>
      </c>
      <c r="DS115" s="26">
        <f t="shared" si="107"/>
        <v>0</v>
      </c>
      <c r="DT115" s="26"/>
      <c r="DU115" s="26">
        <f t="shared" si="108"/>
        <v>0</v>
      </c>
      <c r="DX115" s="47">
        <v>1564414901</v>
      </c>
      <c r="DY115" s="47">
        <v>1527542423</v>
      </c>
      <c r="DZ115" s="261"/>
    </row>
    <row r="116" spans="1:130" ht="24.75" hidden="1" customHeight="1" x14ac:dyDescent="0.3">
      <c r="A116" s="88"/>
      <c r="B116" s="155" t="s">
        <v>326</v>
      </c>
      <c r="C116" s="220" t="s">
        <v>327</v>
      </c>
      <c r="D116" s="235" t="s">
        <v>328</v>
      </c>
      <c r="E116" s="53">
        <v>301</v>
      </c>
      <c r="F116" s="219" t="s">
        <v>297</v>
      </c>
      <c r="G116" s="26">
        <f t="shared" si="60"/>
        <v>85000000</v>
      </c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26">
        <v>85000000</v>
      </c>
      <c r="AA116" s="90"/>
      <c r="AB116" s="90"/>
      <c r="AC116" s="90"/>
      <c r="AD116" s="27">
        <f t="shared" ref="AD116:AD135" si="114">+AE116/G116</f>
        <v>0.52941176470588236</v>
      </c>
      <c r="AE116" s="26">
        <f t="shared" si="100"/>
        <v>45000000</v>
      </c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  <c r="AU116" s="90"/>
      <c r="AV116" s="90"/>
      <c r="AW116" s="90"/>
      <c r="AX116" s="90">
        <f>+'[5]ENERO 2019'!$AB$328</f>
        <v>45000000</v>
      </c>
      <c r="AY116" s="90"/>
      <c r="AZ116" s="90"/>
      <c r="BA116" s="90"/>
      <c r="BB116" s="27">
        <f t="shared" si="92"/>
        <v>0.47058823529411764</v>
      </c>
      <c r="BC116" s="26">
        <f t="shared" si="74"/>
        <v>40000000</v>
      </c>
      <c r="BD116" s="26">
        <f t="shared" si="109"/>
        <v>0</v>
      </c>
      <c r="BE116" s="26">
        <f t="shared" si="109"/>
        <v>0</v>
      </c>
      <c r="BF116" s="26">
        <f t="shared" si="109"/>
        <v>0</v>
      </c>
      <c r="BG116" s="26">
        <f t="shared" si="109"/>
        <v>0</v>
      </c>
      <c r="BH116" s="26">
        <f t="shared" si="109"/>
        <v>0</v>
      </c>
      <c r="BI116" s="26">
        <f t="shared" si="109"/>
        <v>0</v>
      </c>
      <c r="BJ116" s="26">
        <f t="shared" si="109"/>
        <v>0</v>
      </c>
      <c r="BK116" s="26">
        <f t="shared" si="109"/>
        <v>0</v>
      </c>
      <c r="BL116" s="26">
        <f t="shared" si="109"/>
        <v>0</v>
      </c>
      <c r="BM116" s="26">
        <f t="shared" si="109"/>
        <v>0</v>
      </c>
      <c r="BN116" s="26">
        <f t="shared" si="109"/>
        <v>0</v>
      </c>
      <c r="BO116" s="26">
        <f t="shared" si="109"/>
        <v>0</v>
      </c>
      <c r="BP116" s="26">
        <f t="shared" si="109"/>
        <v>0</v>
      </c>
      <c r="BQ116" s="26">
        <f t="shared" si="109"/>
        <v>0</v>
      </c>
      <c r="BR116" s="26">
        <f t="shared" si="109"/>
        <v>0</v>
      </c>
      <c r="BS116" s="26">
        <f t="shared" si="109"/>
        <v>0</v>
      </c>
      <c r="BT116" s="26">
        <f t="shared" si="110"/>
        <v>0</v>
      </c>
      <c r="BU116" s="26">
        <f t="shared" si="110"/>
        <v>0</v>
      </c>
      <c r="BV116" s="26">
        <f t="shared" si="102"/>
        <v>40000000</v>
      </c>
      <c r="BW116" s="26">
        <f t="shared" si="102"/>
        <v>0</v>
      </c>
      <c r="BX116" s="26"/>
      <c r="BY116" s="26">
        <f t="shared" si="103"/>
        <v>0</v>
      </c>
      <c r="BZ116" s="27">
        <f t="shared" si="111"/>
        <v>0.51388235294117646</v>
      </c>
      <c r="CA116" s="26">
        <f t="shared" si="104"/>
        <v>43680000</v>
      </c>
      <c r="CB116" s="90"/>
      <c r="CC116" s="90"/>
      <c r="CD116" s="90"/>
      <c r="CE116" s="90"/>
      <c r="CF116" s="90"/>
      <c r="CG116" s="90"/>
      <c r="CH116" s="90"/>
      <c r="CI116" s="90"/>
      <c r="CJ116" s="90"/>
      <c r="CK116" s="90"/>
      <c r="CL116" s="90"/>
      <c r="CM116" s="90"/>
      <c r="CN116" s="90"/>
      <c r="CO116" s="90"/>
      <c r="CP116" s="90"/>
      <c r="CQ116" s="90"/>
      <c r="CR116" s="90"/>
      <c r="CS116" s="90"/>
      <c r="CT116" s="90">
        <f>+'[1]ABRIL 2019'!$H$573</f>
        <v>43680000</v>
      </c>
      <c r="CU116" s="90"/>
      <c r="CV116" s="90"/>
      <c r="CW116" s="90"/>
      <c r="CX116" s="27">
        <f t="shared" si="79"/>
        <v>0.48611764705882354</v>
      </c>
      <c r="CY116" s="26">
        <f t="shared" ref="CY116:CY137" si="115">SUM(CZ116:DU116)</f>
        <v>41320000</v>
      </c>
      <c r="CZ116" s="26">
        <f t="shared" si="105"/>
        <v>0</v>
      </c>
      <c r="DA116" s="26">
        <f t="shared" si="105"/>
        <v>0</v>
      </c>
      <c r="DB116" s="26"/>
      <c r="DC116" s="26">
        <f t="shared" si="106"/>
        <v>0</v>
      </c>
      <c r="DD116" s="26">
        <f t="shared" si="106"/>
        <v>0</v>
      </c>
      <c r="DE116" s="26">
        <f t="shared" si="106"/>
        <v>0</v>
      </c>
      <c r="DF116" s="26">
        <f t="shared" si="106"/>
        <v>0</v>
      </c>
      <c r="DG116" s="26">
        <f t="shared" si="106"/>
        <v>0</v>
      </c>
      <c r="DH116" s="26">
        <f t="shared" si="106"/>
        <v>0</v>
      </c>
      <c r="DI116" s="26">
        <f t="shared" si="106"/>
        <v>0</v>
      </c>
      <c r="DJ116" s="26">
        <f t="shared" si="106"/>
        <v>0</v>
      </c>
      <c r="DK116" s="26">
        <f t="shared" si="106"/>
        <v>0</v>
      </c>
      <c r="DL116" s="26">
        <f t="shared" si="106"/>
        <v>0</v>
      </c>
      <c r="DM116" s="26">
        <f t="shared" si="106"/>
        <v>0</v>
      </c>
      <c r="DN116" s="26">
        <f t="shared" si="106"/>
        <v>0</v>
      </c>
      <c r="DO116" s="26">
        <f t="shared" si="106"/>
        <v>0</v>
      </c>
      <c r="DP116" s="26">
        <f t="shared" si="106"/>
        <v>0</v>
      </c>
      <c r="DQ116" s="26">
        <f t="shared" si="106"/>
        <v>0</v>
      </c>
      <c r="DR116" s="26">
        <f t="shared" si="106"/>
        <v>41320000</v>
      </c>
      <c r="DS116" s="26">
        <f t="shared" si="107"/>
        <v>0</v>
      </c>
      <c r="DT116" s="26"/>
      <c r="DU116" s="26">
        <f t="shared" si="108"/>
        <v>0</v>
      </c>
      <c r="DX116" s="47">
        <v>85000000</v>
      </c>
      <c r="DY116" s="47">
        <v>43680000</v>
      </c>
      <c r="DZ116" s="261"/>
    </row>
    <row r="117" spans="1:130" ht="35.25" hidden="1" customHeight="1" x14ac:dyDescent="0.3">
      <c r="A117" s="88"/>
      <c r="B117" s="156"/>
      <c r="C117" s="220" t="s">
        <v>329</v>
      </c>
      <c r="D117" s="235" t="s">
        <v>330</v>
      </c>
      <c r="E117" s="53">
        <v>301</v>
      </c>
      <c r="F117" s="219" t="s">
        <v>297</v>
      </c>
      <c r="G117" s="26">
        <f t="shared" si="60"/>
        <v>48000000</v>
      </c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26">
        <v>48000000</v>
      </c>
      <c r="AA117" s="90"/>
      <c r="AB117" s="90"/>
      <c r="AC117" s="90"/>
      <c r="AD117" s="27">
        <f t="shared" si="114"/>
        <v>1</v>
      </c>
      <c r="AE117" s="26">
        <f t="shared" si="100"/>
        <v>48000000</v>
      </c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  <c r="AU117" s="90"/>
      <c r="AV117" s="90"/>
      <c r="AW117" s="90"/>
      <c r="AX117" s="90">
        <f>+'[2]MAYO 2019'!$AB$711</f>
        <v>48000000</v>
      </c>
      <c r="AY117" s="90"/>
      <c r="AZ117" s="90"/>
      <c r="BA117" s="90"/>
      <c r="BB117" s="27">
        <f t="shared" si="92"/>
        <v>0</v>
      </c>
      <c r="BC117" s="26">
        <f t="shared" si="74"/>
        <v>0</v>
      </c>
      <c r="BD117" s="26">
        <f t="shared" si="109"/>
        <v>0</v>
      </c>
      <c r="BE117" s="26">
        <f t="shared" si="109"/>
        <v>0</v>
      </c>
      <c r="BF117" s="26">
        <f t="shared" si="109"/>
        <v>0</v>
      </c>
      <c r="BG117" s="26">
        <f t="shared" si="109"/>
        <v>0</v>
      </c>
      <c r="BH117" s="26">
        <f t="shared" si="109"/>
        <v>0</v>
      </c>
      <c r="BI117" s="26">
        <f t="shared" si="109"/>
        <v>0</v>
      </c>
      <c r="BJ117" s="26">
        <f t="shared" si="109"/>
        <v>0</v>
      </c>
      <c r="BK117" s="26">
        <f t="shared" si="109"/>
        <v>0</v>
      </c>
      <c r="BL117" s="26">
        <f t="shared" si="109"/>
        <v>0</v>
      </c>
      <c r="BM117" s="26">
        <f t="shared" si="109"/>
        <v>0</v>
      </c>
      <c r="BN117" s="26">
        <f t="shared" si="109"/>
        <v>0</v>
      </c>
      <c r="BO117" s="26">
        <f t="shared" si="109"/>
        <v>0</v>
      </c>
      <c r="BP117" s="26">
        <f t="shared" si="109"/>
        <v>0</v>
      </c>
      <c r="BQ117" s="26">
        <f t="shared" si="109"/>
        <v>0</v>
      </c>
      <c r="BR117" s="26">
        <f t="shared" si="109"/>
        <v>0</v>
      </c>
      <c r="BS117" s="26">
        <f t="shared" si="109"/>
        <v>0</v>
      </c>
      <c r="BT117" s="26">
        <f t="shared" si="110"/>
        <v>0</v>
      </c>
      <c r="BU117" s="26">
        <f t="shared" si="110"/>
        <v>0</v>
      </c>
      <c r="BV117" s="26">
        <f t="shared" si="102"/>
        <v>0</v>
      </c>
      <c r="BW117" s="26">
        <f t="shared" si="102"/>
        <v>0</v>
      </c>
      <c r="BX117" s="26"/>
      <c r="BY117" s="26">
        <f t="shared" si="103"/>
        <v>0</v>
      </c>
      <c r="BZ117" s="27">
        <f t="shared" si="111"/>
        <v>0.35597222916666665</v>
      </c>
      <c r="CA117" s="26">
        <f t="shared" si="104"/>
        <v>17086667</v>
      </c>
      <c r="CB117" s="90"/>
      <c r="CC117" s="90"/>
      <c r="CD117" s="90"/>
      <c r="CE117" s="90"/>
      <c r="CF117" s="90"/>
      <c r="CG117" s="90"/>
      <c r="CH117" s="90"/>
      <c r="CI117" s="90"/>
      <c r="CJ117" s="90"/>
      <c r="CK117" s="90"/>
      <c r="CL117" s="90"/>
      <c r="CM117" s="90"/>
      <c r="CN117" s="90"/>
      <c r="CO117" s="90"/>
      <c r="CP117" s="90"/>
      <c r="CQ117" s="90"/>
      <c r="CR117" s="90"/>
      <c r="CS117" s="90"/>
      <c r="CT117" s="90">
        <f>+'[1]ABRIL 2019'!$H$586</f>
        <v>17086667</v>
      </c>
      <c r="CU117" s="90"/>
      <c r="CV117" s="90"/>
      <c r="CW117" s="90"/>
      <c r="CX117" s="27">
        <f t="shared" si="79"/>
        <v>0.64402777083333329</v>
      </c>
      <c r="CY117" s="26">
        <f t="shared" si="115"/>
        <v>30913333</v>
      </c>
      <c r="CZ117" s="26">
        <f t="shared" si="105"/>
        <v>0</v>
      </c>
      <c r="DA117" s="26">
        <f t="shared" si="105"/>
        <v>0</v>
      </c>
      <c r="DB117" s="26"/>
      <c r="DC117" s="26">
        <f t="shared" si="106"/>
        <v>0</v>
      </c>
      <c r="DD117" s="26">
        <f t="shared" si="106"/>
        <v>0</v>
      </c>
      <c r="DE117" s="26">
        <f t="shared" si="106"/>
        <v>0</v>
      </c>
      <c r="DF117" s="26">
        <f t="shared" si="106"/>
        <v>0</v>
      </c>
      <c r="DG117" s="26">
        <f t="shared" si="106"/>
        <v>0</v>
      </c>
      <c r="DH117" s="26">
        <f t="shared" si="106"/>
        <v>0</v>
      </c>
      <c r="DI117" s="26">
        <f t="shared" si="106"/>
        <v>0</v>
      </c>
      <c r="DJ117" s="26">
        <f t="shared" si="106"/>
        <v>0</v>
      </c>
      <c r="DK117" s="26">
        <f t="shared" si="106"/>
        <v>0</v>
      </c>
      <c r="DL117" s="26">
        <f t="shared" si="106"/>
        <v>0</v>
      </c>
      <c r="DM117" s="26">
        <f t="shared" si="106"/>
        <v>0</v>
      </c>
      <c r="DN117" s="26">
        <f t="shared" si="106"/>
        <v>0</v>
      </c>
      <c r="DO117" s="26">
        <f t="shared" si="106"/>
        <v>0</v>
      </c>
      <c r="DP117" s="26">
        <f t="shared" si="106"/>
        <v>0</v>
      </c>
      <c r="DQ117" s="26">
        <f t="shared" si="106"/>
        <v>0</v>
      </c>
      <c r="DR117" s="26">
        <f t="shared" si="106"/>
        <v>30913333</v>
      </c>
      <c r="DS117" s="26">
        <f t="shared" si="107"/>
        <v>0</v>
      </c>
      <c r="DT117" s="26"/>
      <c r="DU117" s="26">
        <f t="shared" si="108"/>
        <v>0</v>
      </c>
      <c r="DX117" s="47">
        <v>48000000</v>
      </c>
      <c r="DY117" s="47">
        <v>17086667</v>
      </c>
      <c r="DZ117" s="261"/>
    </row>
    <row r="118" spans="1:130" ht="25.5" hidden="1" customHeight="1" x14ac:dyDescent="0.3">
      <c r="A118" s="88"/>
      <c r="B118" s="157"/>
      <c r="C118" s="220" t="s">
        <v>331</v>
      </c>
      <c r="D118" s="235" t="s">
        <v>332</v>
      </c>
      <c r="E118" s="53">
        <v>301</v>
      </c>
      <c r="F118" s="219" t="s">
        <v>297</v>
      </c>
      <c r="G118" s="26">
        <f t="shared" si="60"/>
        <v>40000000</v>
      </c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26">
        <v>40000000</v>
      </c>
      <c r="AA118" s="90"/>
      <c r="AB118" s="90"/>
      <c r="AC118" s="90"/>
      <c r="AD118" s="27">
        <f t="shared" si="114"/>
        <v>1</v>
      </c>
      <c r="AE118" s="26">
        <f t="shared" si="100"/>
        <v>40000000</v>
      </c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  <c r="AU118" s="90"/>
      <c r="AV118" s="90"/>
      <c r="AW118" s="90"/>
      <c r="AX118" s="90">
        <f>+'[5]ENERO 2019'!$AB$344</f>
        <v>40000000</v>
      </c>
      <c r="AY118" s="90"/>
      <c r="AZ118" s="90"/>
      <c r="BA118" s="90"/>
      <c r="BB118" s="27">
        <f t="shared" si="92"/>
        <v>0</v>
      </c>
      <c r="BC118" s="26">
        <f>SUM(BD118:BY118)</f>
        <v>0</v>
      </c>
      <c r="BD118" s="26">
        <f t="shared" si="109"/>
        <v>0</v>
      </c>
      <c r="BE118" s="26">
        <f t="shared" si="109"/>
        <v>0</v>
      </c>
      <c r="BF118" s="26">
        <f t="shared" si="109"/>
        <v>0</v>
      </c>
      <c r="BG118" s="26">
        <f t="shared" si="109"/>
        <v>0</v>
      </c>
      <c r="BH118" s="26">
        <f t="shared" si="109"/>
        <v>0</v>
      </c>
      <c r="BI118" s="26">
        <f t="shared" si="109"/>
        <v>0</v>
      </c>
      <c r="BJ118" s="26">
        <f t="shared" si="109"/>
        <v>0</v>
      </c>
      <c r="BK118" s="26">
        <f t="shared" si="109"/>
        <v>0</v>
      </c>
      <c r="BL118" s="26">
        <f t="shared" si="109"/>
        <v>0</v>
      </c>
      <c r="BM118" s="26">
        <f t="shared" si="109"/>
        <v>0</v>
      </c>
      <c r="BN118" s="26">
        <f t="shared" si="109"/>
        <v>0</v>
      </c>
      <c r="BO118" s="26">
        <f t="shared" si="109"/>
        <v>0</v>
      </c>
      <c r="BP118" s="26">
        <f t="shared" si="109"/>
        <v>0</v>
      </c>
      <c r="BQ118" s="26">
        <f t="shared" si="109"/>
        <v>0</v>
      </c>
      <c r="BR118" s="26">
        <f t="shared" si="109"/>
        <v>0</v>
      </c>
      <c r="BS118" s="26">
        <f t="shared" si="109"/>
        <v>0</v>
      </c>
      <c r="BT118" s="26">
        <f t="shared" si="110"/>
        <v>0</v>
      </c>
      <c r="BU118" s="26">
        <f t="shared" si="110"/>
        <v>0</v>
      </c>
      <c r="BV118" s="26">
        <f t="shared" si="102"/>
        <v>0</v>
      </c>
      <c r="BW118" s="26">
        <f t="shared" si="102"/>
        <v>0</v>
      </c>
      <c r="BX118" s="26"/>
      <c r="BY118" s="26">
        <f t="shared" si="103"/>
        <v>0</v>
      </c>
      <c r="BZ118" s="27">
        <f t="shared" si="111"/>
        <v>0.99958334999999998</v>
      </c>
      <c r="CA118" s="26">
        <f t="shared" si="104"/>
        <v>39983334</v>
      </c>
      <c r="CB118" s="90"/>
      <c r="CC118" s="90"/>
      <c r="CD118" s="90"/>
      <c r="CE118" s="90"/>
      <c r="CF118" s="90"/>
      <c r="CG118" s="90"/>
      <c r="CH118" s="90"/>
      <c r="CI118" s="90"/>
      <c r="CJ118" s="90"/>
      <c r="CK118" s="90"/>
      <c r="CL118" s="90"/>
      <c r="CM118" s="90"/>
      <c r="CN118" s="90"/>
      <c r="CO118" s="90"/>
      <c r="CP118" s="90"/>
      <c r="CQ118" s="90"/>
      <c r="CR118" s="90"/>
      <c r="CS118" s="90"/>
      <c r="CT118" s="90">
        <f>+'[1]ABRIL 2019'!$H$598</f>
        <v>39983334</v>
      </c>
      <c r="CU118" s="90"/>
      <c r="CV118" s="90"/>
      <c r="CW118" s="90"/>
      <c r="CX118" s="27">
        <f t="shared" si="79"/>
        <v>4.1665000000001839E-4</v>
      </c>
      <c r="CY118" s="26">
        <f t="shared" si="115"/>
        <v>16666</v>
      </c>
      <c r="CZ118" s="26">
        <f t="shared" si="105"/>
        <v>0</v>
      </c>
      <c r="DA118" s="26">
        <f t="shared" si="105"/>
        <v>0</v>
      </c>
      <c r="DB118" s="26"/>
      <c r="DC118" s="26">
        <f t="shared" si="106"/>
        <v>0</v>
      </c>
      <c r="DD118" s="26">
        <f t="shared" si="106"/>
        <v>0</v>
      </c>
      <c r="DE118" s="26">
        <f t="shared" si="106"/>
        <v>0</v>
      </c>
      <c r="DF118" s="26">
        <f t="shared" si="106"/>
        <v>0</v>
      </c>
      <c r="DG118" s="26">
        <f t="shared" si="106"/>
        <v>0</v>
      </c>
      <c r="DH118" s="26">
        <f t="shared" si="106"/>
        <v>0</v>
      </c>
      <c r="DI118" s="26">
        <f t="shared" si="106"/>
        <v>0</v>
      </c>
      <c r="DJ118" s="26">
        <f t="shared" si="106"/>
        <v>0</v>
      </c>
      <c r="DK118" s="26">
        <f t="shared" si="106"/>
        <v>0</v>
      </c>
      <c r="DL118" s="26">
        <f t="shared" si="106"/>
        <v>0</v>
      </c>
      <c r="DM118" s="26">
        <f t="shared" si="106"/>
        <v>0</v>
      </c>
      <c r="DN118" s="26">
        <f t="shared" si="106"/>
        <v>0</v>
      </c>
      <c r="DO118" s="26">
        <f t="shared" si="106"/>
        <v>0</v>
      </c>
      <c r="DP118" s="26">
        <f t="shared" si="106"/>
        <v>0</v>
      </c>
      <c r="DQ118" s="26">
        <f t="shared" si="106"/>
        <v>0</v>
      </c>
      <c r="DR118" s="26">
        <f t="shared" si="106"/>
        <v>16666</v>
      </c>
      <c r="DS118" s="26">
        <f t="shared" si="107"/>
        <v>0</v>
      </c>
      <c r="DT118" s="26"/>
      <c r="DU118" s="26">
        <f t="shared" si="108"/>
        <v>0</v>
      </c>
      <c r="DX118" s="47">
        <v>40000000</v>
      </c>
      <c r="DY118" s="47">
        <v>39983334</v>
      </c>
      <c r="DZ118" s="261"/>
    </row>
    <row r="119" spans="1:130" s="46" customFormat="1" ht="21" customHeight="1" thickTop="1" thickBot="1" x14ac:dyDescent="0.35">
      <c r="A119" s="82"/>
      <c r="B119" s="216" t="s">
        <v>333</v>
      </c>
      <c r="C119" s="216"/>
      <c r="D119" s="216"/>
      <c r="E119" s="216"/>
      <c r="F119" s="241"/>
      <c r="G119" s="60">
        <f>SUM(G104:G118)</f>
        <v>2727269805</v>
      </c>
      <c r="H119" s="60">
        <f t="shared" ref="H119:Z119" si="116">SUM(H104:H118)</f>
        <v>344106222</v>
      </c>
      <c r="I119" s="60">
        <f t="shared" si="116"/>
        <v>180000000</v>
      </c>
      <c r="J119" s="60">
        <f t="shared" si="116"/>
        <v>0</v>
      </c>
      <c r="K119" s="60">
        <f t="shared" si="116"/>
        <v>0</v>
      </c>
      <c r="L119" s="60">
        <f t="shared" si="116"/>
        <v>208000000</v>
      </c>
      <c r="M119" s="60">
        <f t="shared" si="116"/>
        <v>0</v>
      </c>
      <c r="N119" s="60">
        <f t="shared" si="116"/>
        <v>0</v>
      </c>
      <c r="O119" s="60">
        <f t="shared" si="116"/>
        <v>0</v>
      </c>
      <c r="P119" s="60">
        <f t="shared" si="116"/>
        <v>0</v>
      </c>
      <c r="Q119" s="60">
        <f t="shared" si="116"/>
        <v>0</v>
      </c>
      <c r="R119" s="60">
        <f t="shared" si="116"/>
        <v>0</v>
      </c>
      <c r="S119" s="60">
        <f t="shared" si="116"/>
        <v>0</v>
      </c>
      <c r="T119" s="60">
        <f t="shared" si="116"/>
        <v>0</v>
      </c>
      <c r="U119" s="60">
        <f t="shared" si="116"/>
        <v>0</v>
      </c>
      <c r="V119" s="60">
        <f t="shared" si="116"/>
        <v>0</v>
      </c>
      <c r="W119" s="60">
        <f t="shared" si="116"/>
        <v>100000000</v>
      </c>
      <c r="X119" s="60">
        <f t="shared" si="116"/>
        <v>32712008</v>
      </c>
      <c r="Y119" s="60">
        <f t="shared" si="116"/>
        <v>0</v>
      </c>
      <c r="Z119" s="60">
        <f t="shared" si="116"/>
        <v>1770728185</v>
      </c>
      <c r="AA119" s="60">
        <f>SUM(AA104:AA118)</f>
        <v>0</v>
      </c>
      <c r="AB119" s="60">
        <f>SUM(AB104:AB118)</f>
        <v>0</v>
      </c>
      <c r="AC119" s="60">
        <f>SUM(AC104:AC118)</f>
        <v>91723390</v>
      </c>
      <c r="AD119" s="44">
        <f t="shared" si="114"/>
        <v>0.92288598853900339</v>
      </c>
      <c r="AE119" s="60">
        <f t="shared" ref="AE119:BA119" si="117">SUM(AE104:AE118)</f>
        <v>2516959090</v>
      </c>
      <c r="AF119" s="60">
        <f t="shared" si="117"/>
        <v>344103222</v>
      </c>
      <c r="AG119" s="60">
        <f t="shared" si="117"/>
        <v>180000000</v>
      </c>
      <c r="AH119" s="60">
        <f t="shared" si="117"/>
        <v>0</v>
      </c>
      <c r="AI119" s="60">
        <f t="shared" si="117"/>
        <v>0</v>
      </c>
      <c r="AJ119" s="60">
        <f t="shared" si="117"/>
        <v>150000000</v>
      </c>
      <c r="AK119" s="60">
        <f t="shared" si="117"/>
        <v>0</v>
      </c>
      <c r="AL119" s="60">
        <f t="shared" si="117"/>
        <v>0</v>
      </c>
      <c r="AM119" s="60">
        <f t="shared" si="117"/>
        <v>0</v>
      </c>
      <c r="AN119" s="60">
        <f t="shared" si="117"/>
        <v>0</v>
      </c>
      <c r="AO119" s="60">
        <f t="shared" si="117"/>
        <v>0</v>
      </c>
      <c r="AP119" s="60">
        <f t="shared" si="117"/>
        <v>0</v>
      </c>
      <c r="AQ119" s="60">
        <f t="shared" si="117"/>
        <v>0</v>
      </c>
      <c r="AR119" s="60">
        <f t="shared" si="117"/>
        <v>0</v>
      </c>
      <c r="AS119" s="60">
        <f t="shared" si="117"/>
        <v>0</v>
      </c>
      <c r="AT119" s="60">
        <f t="shared" si="117"/>
        <v>0</v>
      </c>
      <c r="AU119" s="60">
        <f t="shared" si="117"/>
        <v>42000000</v>
      </c>
      <c r="AV119" s="60">
        <f t="shared" si="117"/>
        <v>0</v>
      </c>
      <c r="AW119" s="60">
        <f t="shared" si="117"/>
        <v>0</v>
      </c>
      <c r="AX119" s="60">
        <f t="shared" si="117"/>
        <v>1722490685</v>
      </c>
      <c r="AY119" s="60">
        <f t="shared" si="117"/>
        <v>0</v>
      </c>
      <c r="AZ119" s="60">
        <f t="shared" si="117"/>
        <v>0</v>
      </c>
      <c r="BA119" s="60">
        <f t="shared" si="117"/>
        <v>78365183</v>
      </c>
      <c r="BB119" s="91">
        <f t="shared" si="92"/>
        <v>7.7114011460996612E-2</v>
      </c>
      <c r="BC119" s="60">
        <f t="shared" ref="BC119:BY119" si="118">SUM(BC104:BC118)</f>
        <v>210310715</v>
      </c>
      <c r="BD119" s="60">
        <f t="shared" si="118"/>
        <v>3000</v>
      </c>
      <c r="BE119" s="60">
        <f t="shared" si="118"/>
        <v>0</v>
      </c>
      <c r="BF119" s="60">
        <f t="shared" si="118"/>
        <v>0</v>
      </c>
      <c r="BG119" s="60">
        <f t="shared" si="118"/>
        <v>0</v>
      </c>
      <c r="BH119" s="60">
        <f t="shared" si="118"/>
        <v>58000000</v>
      </c>
      <c r="BI119" s="60">
        <f t="shared" si="118"/>
        <v>0</v>
      </c>
      <c r="BJ119" s="60">
        <f t="shared" si="118"/>
        <v>0</v>
      </c>
      <c r="BK119" s="60">
        <f t="shared" si="118"/>
        <v>0</v>
      </c>
      <c r="BL119" s="60">
        <f t="shared" si="118"/>
        <v>0</v>
      </c>
      <c r="BM119" s="60">
        <f t="shared" si="118"/>
        <v>0</v>
      </c>
      <c r="BN119" s="60">
        <f t="shared" si="118"/>
        <v>0</v>
      </c>
      <c r="BO119" s="60">
        <f t="shared" si="118"/>
        <v>0</v>
      </c>
      <c r="BP119" s="60">
        <f t="shared" si="118"/>
        <v>0</v>
      </c>
      <c r="BQ119" s="60">
        <f t="shared" si="118"/>
        <v>0</v>
      </c>
      <c r="BR119" s="60">
        <f t="shared" si="118"/>
        <v>0</v>
      </c>
      <c r="BS119" s="60">
        <f t="shared" si="118"/>
        <v>58000000</v>
      </c>
      <c r="BT119" s="60">
        <f t="shared" si="118"/>
        <v>32712008</v>
      </c>
      <c r="BU119" s="60">
        <f t="shared" si="118"/>
        <v>0</v>
      </c>
      <c r="BV119" s="60">
        <f t="shared" si="118"/>
        <v>48237500</v>
      </c>
      <c r="BW119" s="60">
        <f t="shared" si="118"/>
        <v>0</v>
      </c>
      <c r="BX119" s="60">
        <f t="shared" si="118"/>
        <v>0</v>
      </c>
      <c r="BY119" s="60">
        <f t="shared" si="118"/>
        <v>13358207</v>
      </c>
      <c r="BZ119" s="44">
        <f t="shared" si="111"/>
        <v>0.82121339659682113</v>
      </c>
      <c r="CA119" s="60">
        <f t="shared" ref="CA119:CW119" si="119">SUM(CA104:CA118)</f>
        <v>2239670500</v>
      </c>
      <c r="CB119" s="60">
        <f t="shared" si="119"/>
        <v>328965376</v>
      </c>
      <c r="CC119" s="60">
        <f t="shared" si="119"/>
        <v>159168393</v>
      </c>
      <c r="CD119" s="60">
        <f t="shared" si="119"/>
        <v>0</v>
      </c>
      <c r="CE119" s="60">
        <f t="shared" si="119"/>
        <v>0</v>
      </c>
      <c r="CF119" s="60">
        <f t="shared" si="119"/>
        <v>143526671</v>
      </c>
      <c r="CG119" s="60">
        <f t="shared" si="119"/>
        <v>0</v>
      </c>
      <c r="CH119" s="60">
        <f t="shared" si="119"/>
        <v>0</v>
      </c>
      <c r="CI119" s="60">
        <f t="shared" si="119"/>
        <v>0</v>
      </c>
      <c r="CJ119" s="60">
        <f t="shared" si="119"/>
        <v>0</v>
      </c>
      <c r="CK119" s="60">
        <f t="shared" si="119"/>
        <v>0</v>
      </c>
      <c r="CL119" s="60">
        <f t="shared" si="119"/>
        <v>0</v>
      </c>
      <c r="CM119" s="60">
        <f t="shared" si="119"/>
        <v>0</v>
      </c>
      <c r="CN119" s="60">
        <f t="shared" si="119"/>
        <v>0</v>
      </c>
      <c r="CO119" s="60">
        <f t="shared" si="119"/>
        <v>0</v>
      </c>
      <c r="CP119" s="60">
        <f t="shared" si="119"/>
        <v>0</v>
      </c>
      <c r="CQ119" s="60">
        <f t="shared" si="119"/>
        <v>34300000</v>
      </c>
      <c r="CR119" s="60">
        <f t="shared" si="119"/>
        <v>0</v>
      </c>
      <c r="CS119" s="60">
        <f t="shared" si="119"/>
        <v>0</v>
      </c>
      <c r="CT119" s="60">
        <f t="shared" si="119"/>
        <v>1532540560</v>
      </c>
      <c r="CU119" s="60">
        <f t="shared" si="119"/>
        <v>0</v>
      </c>
      <c r="CV119" s="60">
        <f t="shared" si="119"/>
        <v>0</v>
      </c>
      <c r="CW119" s="60">
        <f t="shared" si="119"/>
        <v>41169500</v>
      </c>
      <c r="CX119" s="44">
        <f t="shared" si="79"/>
        <v>0.17878660340317887</v>
      </c>
      <c r="CY119" s="60">
        <f t="shared" ref="CY119:DU119" si="120">SUM(CY104:CY118)</f>
        <v>487599305</v>
      </c>
      <c r="CZ119" s="60">
        <f t="shared" si="120"/>
        <v>15140846</v>
      </c>
      <c r="DA119" s="60">
        <f t="shared" si="120"/>
        <v>20831607</v>
      </c>
      <c r="DB119" s="60">
        <f t="shared" si="120"/>
        <v>0</v>
      </c>
      <c r="DC119" s="60">
        <f t="shared" si="120"/>
        <v>0</v>
      </c>
      <c r="DD119" s="60">
        <f t="shared" si="120"/>
        <v>64473329</v>
      </c>
      <c r="DE119" s="60">
        <f t="shared" si="120"/>
        <v>0</v>
      </c>
      <c r="DF119" s="60">
        <f t="shared" si="120"/>
        <v>0</v>
      </c>
      <c r="DG119" s="60">
        <f t="shared" si="120"/>
        <v>0</v>
      </c>
      <c r="DH119" s="60">
        <f t="shared" si="120"/>
        <v>0</v>
      </c>
      <c r="DI119" s="60">
        <f t="shared" si="120"/>
        <v>0</v>
      </c>
      <c r="DJ119" s="60">
        <f t="shared" si="120"/>
        <v>0</v>
      </c>
      <c r="DK119" s="60">
        <f t="shared" si="120"/>
        <v>0</v>
      </c>
      <c r="DL119" s="60">
        <f t="shared" si="120"/>
        <v>0</v>
      </c>
      <c r="DM119" s="60">
        <f t="shared" si="120"/>
        <v>0</v>
      </c>
      <c r="DN119" s="60">
        <f t="shared" si="120"/>
        <v>0</v>
      </c>
      <c r="DO119" s="60">
        <f t="shared" si="120"/>
        <v>65700000</v>
      </c>
      <c r="DP119" s="60">
        <f t="shared" si="120"/>
        <v>32712008</v>
      </c>
      <c r="DQ119" s="60">
        <f t="shared" si="120"/>
        <v>0</v>
      </c>
      <c r="DR119" s="60">
        <f t="shared" si="120"/>
        <v>238187625</v>
      </c>
      <c r="DS119" s="60">
        <f t="shared" si="120"/>
        <v>0</v>
      </c>
      <c r="DT119" s="60">
        <f>SUM(DT104:DT118)</f>
        <v>0</v>
      </c>
      <c r="DU119" s="60">
        <f t="shared" si="120"/>
        <v>50553890</v>
      </c>
      <c r="DW119" s="255" t="s">
        <v>401</v>
      </c>
      <c r="DX119" s="47">
        <v>2727269805</v>
      </c>
      <c r="DY119" s="47">
        <v>2239670500</v>
      </c>
      <c r="DZ119" s="260">
        <v>82.12</v>
      </c>
    </row>
    <row r="120" spans="1:130" ht="52.5" hidden="1" customHeight="1" thickTop="1" thickBot="1" x14ac:dyDescent="0.3">
      <c r="A120" s="161" t="s">
        <v>334</v>
      </c>
      <c r="B120" s="93" t="s">
        <v>335</v>
      </c>
      <c r="C120" s="220" t="s">
        <v>336</v>
      </c>
      <c r="D120" s="53" t="s">
        <v>337</v>
      </c>
      <c r="E120" s="236">
        <v>510</v>
      </c>
      <c r="F120" s="219" t="s">
        <v>338</v>
      </c>
      <c r="G120" s="26">
        <f t="shared" si="60"/>
        <v>2500000</v>
      </c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77"/>
      <c r="S120" s="77"/>
      <c r="T120" s="77"/>
      <c r="U120" s="77"/>
      <c r="V120" s="26"/>
      <c r="W120" s="26"/>
      <c r="X120" s="26"/>
      <c r="Y120" s="26"/>
      <c r="Z120" s="26"/>
      <c r="AA120" s="26"/>
      <c r="AB120" s="26"/>
      <c r="AC120" s="26">
        <v>2500000</v>
      </c>
      <c r="AD120" s="27">
        <f t="shared" si="114"/>
        <v>0</v>
      </c>
      <c r="AE120" s="26">
        <f t="shared" ref="AE120:AE137" si="121">SUM(AF120:BA120)</f>
        <v>0</v>
      </c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7">
        <f t="shared" si="92"/>
        <v>1</v>
      </c>
      <c r="BC120" s="26">
        <f t="shared" ref="BC120:BC137" si="122">SUM(BD120:BY120)</f>
        <v>2500000</v>
      </c>
      <c r="BD120" s="26">
        <f t="shared" ref="BD120:BS137" si="123">H120-AF120</f>
        <v>0</v>
      </c>
      <c r="BE120" s="26">
        <f t="shared" si="123"/>
        <v>0</v>
      </c>
      <c r="BF120" s="26"/>
      <c r="BG120" s="26">
        <f t="shared" ref="BG120:BV135" si="124">K120-AI120</f>
        <v>0</v>
      </c>
      <c r="BH120" s="26">
        <f t="shared" si="124"/>
        <v>0</v>
      </c>
      <c r="BI120" s="26">
        <f t="shared" si="124"/>
        <v>0</v>
      </c>
      <c r="BJ120" s="26">
        <f t="shared" si="124"/>
        <v>0</v>
      </c>
      <c r="BK120" s="26">
        <f t="shared" si="124"/>
        <v>0</v>
      </c>
      <c r="BL120" s="26">
        <f t="shared" si="124"/>
        <v>0</v>
      </c>
      <c r="BM120" s="26">
        <f t="shared" si="124"/>
        <v>0</v>
      </c>
      <c r="BN120" s="26">
        <f t="shared" si="124"/>
        <v>0</v>
      </c>
      <c r="BO120" s="26">
        <f t="shared" si="124"/>
        <v>0</v>
      </c>
      <c r="BP120" s="26">
        <f t="shared" si="124"/>
        <v>0</v>
      </c>
      <c r="BQ120" s="26">
        <f t="shared" si="124"/>
        <v>0</v>
      </c>
      <c r="BR120" s="26">
        <f t="shared" si="124"/>
        <v>0</v>
      </c>
      <c r="BS120" s="26">
        <f t="shared" si="124"/>
        <v>0</v>
      </c>
      <c r="BT120" s="26">
        <f t="shared" si="124"/>
        <v>0</v>
      </c>
      <c r="BU120" s="26">
        <f t="shared" si="124"/>
        <v>0</v>
      </c>
      <c r="BV120" s="26">
        <f t="shared" si="124"/>
        <v>0</v>
      </c>
      <c r="BW120" s="26">
        <f t="shared" ref="BW120:BW137" si="125">AA120-AY120</f>
        <v>0</v>
      </c>
      <c r="BX120" s="26"/>
      <c r="BY120" s="26">
        <f t="shared" ref="BY120:BY136" si="126">AC120-BA120</f>
        <v>2500000</v>
      </c>
      <c r="BZ120" s="27">
        <f t="shared" si="111"/>
        <v>0</v>
      </c>
      <c r="CA120" s="26">
        <f t="shared" ref="CA120:CA137" si="127">SUM(CB120:CW120)</f>
        <v>0</v>
      </c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7">
        <f t="shared" si="79"/>
        <v>1</v>
      </c>
      <c r="CY120" s="26">
        <f t="shared" si="115"/>
        <v>2500000</v>
      </c>
      <c r="CZ120" s="26">
        <f t="shared" ref="CZ120:DO137" si="128">H120-CB120</f>
        <v>0</v>
      </c>
      <c r="DA120" s="26">
        <f t="shared" si="128"/>
        <v>0</v>
      </c>
      <c r="DB120" s="26"/>
      <c r="DC120" s="26">
        <f t="shared" ref="DC120:DR135" si="129">K120-CE120</f>
        <v>0</v>
      </c>
      <c r="DD120" s="26">
        <f t="shared" si="129"/>
        <v>0</v>
      </c>
      <c r="DE120" s="26">
        <f t="shared" si="129"/>
        <v>0</v>
      </c>
      <c r="DF120" s="26">
        <f t="shared" si="129"/>
        <v>0</v>
      </c>
      <c r="DG120" s="26">
        <f t="shared" si="129"/>
        <v>0</v>
      </c>
      <c r="DH120" s="26">
        <f t="shared" si="129"/>
        <v>0</v>
      </c>
      <c r="DI120" s="26">
        <f t="shared" si="129"/>
        <v>0</v>
      </c>
      <c r="DJ120" s="26">
        <f t="shared" si="129"/>
        <v>0</v>
      </c>
      <c r="DK120" s="26">
        <f t="shared" si="129"/>
        <v>0</v>
      </c>
      <c r="DL120" s="26">
        <f t="shared" si="129"/>
        <v>0</v>
      </c>
      <c r="DM120" s="26">
        <f t="shared" si="129"/>
        <v>0</v>
      </c>
      <c r="DN120" s="26">
        <f t="shared" si="129"/>
        <v>0</v>
      </c>
      <c r="DO120" s="26">
        <f t="shared" si="129"/>
        <v>0</v>
      </c>
      <c r="DP120" s="26">
        <f t="shared" si="129"/>
        <v>0</v>
      </c>
      <c r="DQ120" s="26">
        <f t="shared" si="129"/>
        <v>0</v>
      </c>
      <c r="DR120" s="26">
        <f t="shared" si="129"/>
        <v>0</v>
      </c>
      <c r="DS120" s="26">
        <f t="shared" ref="DS120:DS137" si="130">AA120-CU120</f>
        <v>0</v>
      </c>
      <c r="DT120" s="26"/>
      <c r="DU120" s="26">
        <f t="shared" ref="DU120:DU136" si="131">AC120-CW120</f>
        <v>2500000</v>
      </c>
      <c r="DX120" s="47">
        <v>2500000</v>
      </c>
      <c r="DY120" s="47">
        <v>0</v>
      </c>
      <c r="DZ120" s="261"/>
    </row>
    <row r="121" spans="1:130" ht="21.6" hidden="1" customHeight="1" thickTop="1" x14ac:dyDescent="0.3">
      <c r="A121" s="162"/>
      <c r="B121" s="163" t="s">
        <v>339</v>
      </c>
      <c r="C121" s="220" t="s">
        <v>340</v>
      </c>
      <c r="D121" s="53" t="s">
        <v>341</v>
      </c>
      <c r="E121" s="236">
        <v>111</v>
      </c>
      <c r="F121" s="219" t="s">
        <v>297</v>
      </c>
      <c r="G121" s="26">
        <f t="shared" si="60"/>
        <v>12285925875</v>
      </c>
      <c r="H121" s="26"/>
      <c r="I121" s="26"/>
      <c r="J121" s="26"/>
      <c r="K121" s="26">
        <v>10500000000</v>
      </c>
      <c r="L121" s="26"/>
      <c r="M121" s="26"/>
      <c r="N121" s="26">
        <f>130000000+180000000</f>
        <v>310000000</v>
      </c>
      <c r="O121" s="26">
        <f>266000000+30000000</f>
        <v>296000000</v>
      </c>
      <c r="P121" s="26">
        <f>450000000+168723421</f>
        <v>618723421</v>
      </c>
      <c r="Q121" s="26">
        <f>370000000+122156723</f>
        <v>492156723</v>
      </c>
      <c r="R121" s="26"/>
      <c r="S121" s="26">
        <f>4772680</f>
        <v>4772680</v>
      </c>
      <c r="T121" s="26"/>
      <c r="U121" s="26">
        <f>60000000+4273051</f>
        <v>64273051</v>
      </c>
      <c r="V121" s="26"/>
      <c r="W121" s="26"/>
      <c r="X121" s="26"/>
      <c r="Y121" s="26"/>
      <c r="Z121" s="26"/>
      <c r="AA121" s="26"/>
      <c r="AB121" s="26"/>
      <c r="AC121" s="26"/>
      <c r="AD121" s="27">
        <f t="shared" si="114"/>
        <v>2.5036657076526598E-2</v>
      </c>
      <c r="AE121" s="26">
        <f t="shared" si="121"/>
        <v>307598513</v>
      </c>
      <c r="AF121" s="26"/>
      <c r="AG121" s="26"/>
      <c r="AH121" s="26"/>
      <c r="AI121" s="26"/>
      <c r="AJ121" s="26"/>
      <c r="AK121" s="26"/>
      <c r="AL121" s="26">
        <f>+'[2]MAYO 2019'!$P$18</f>
        <v>135512613</v>
      </c>
      <c r="AM121" s="26">
        <f>+'[1]ABRIL 2019'!$Q$18</f>
        <v>34069700</v>
      </c>
      <c r="AN121" s="26">
        <f>+'[1]ABRIL 2019'!$R$18</f>
        <v>104993700</v>
      </c>
      <c r="AO121" s="26">
        <f>+'[1]ABRIL 2019'!$S$18</f>
        <v>33022500</v>
      </c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7">
        <f t="shared" si="92"/>
        <v>0.97496334292347342</v>
      </c>
      <c r="BC121" s="26">
        <f t="shared" si="122"/>
        <v>11978327362</v>
      </c>
      <c r="BD121" s="26">
        <f t="shared" si="123"/>
        <v>0</v>
      </c>
      <c r="BE121" s="26">
        <f t="shared" si="123"/>
        <v>0</v>
      </c>
      <c r="BF121" s="26"/>
      <c r="BG121" s="26">
        <f t="shared" si="124"/>
        <v>10500000000</v>
      </c>
      <c r="BH121" s="26">
        <f t="shared" si="124"/>
        <v>0</v>
      </c>
      <c r="BI121" s="26">
        <f t="shared" si="124"/>
        <v>0</v>
      </c>
      <c r="BJ121" s="26">
        <f t="shared" si="124"/>
        <v>174487387</v>
      </c>
      <c r="BK121" s="26">
        <f t="shared" si="124"/>
        <v>261930300</v>
      </c>
      <c r="BL121" s="26">
        <f t="shared" si="124"/>
        <v>513729721</v>
      </c>
      <c r="BM121" s="26">
        <f t="shared" si="124"/>
        <v>459134223</v>
      </c>
      <c r="BN121" s="26">
        <f t="shared" si="124"/>
        <v>0</v>
      </c>
      <c r="BO121" s="26">
        <f t="shared" si="124"/>
        <v>4772680</v>
      </c>
      <c r="BP121" s="26">
        <f t="shared" si="124"/>
        <v>0</v>
      </c>
      <c r="BQ121" s="26">
        <f t="shared" si="124"/>
        <v>64273051</v>
      </c>
      <c r="BR121" s="26">
        <f t="shared" si="124"/>
        <v>0</v>
      </c>
      <c r="BS121" s="26">
        <f t="shared" si="124"/>
        <v>0</v>
      </c>
      <c r="BT121" s="26">
        <f t="shared" si="124"/>
        <v>0</v>
      </c>
      <c r="BU121" s="26">
        <f t="shared" si="124"/>
        <v>0</v>
      </c>
      <c r="BV121" s="26">
        <f t="shared" si="124"/>
        <v>0</v>
      </c>
      <c r="BW121" s="26">
        <f t="shared" si="125"/>
        <v>0</v>
      </c>
      <c r="BX121" s="26"/>
      <c r="BY121" s="26">
        <f t="shared" si="126"/>
        <v>0</v>
      </c>
      <c r="BZ121" s="27">
        <f t="shared" si="111"/>
        <v>2.208657945366287E-2</v>
      </c>
      <c r="CA121" s="26">
        <f t="shared" si="127"/>
        <v>271354078</v>
      </c>
      <c r="CB121" s="26"/>
      <c r="CC121" s="26"/>
      <c r="CD121" s="26"/>
      <c r="CE121" s="26"/>
      <c r="CF121" s="26"/>
      <c r="CG121" s="26"/>
      <c r="CH121" s="26">
        <f>+'[2]MAYO 2019'!$H$19+'[2]MAYO 2019'!$H$21+'[2]MAYO 2019'!$H$23</f>
        <v>99315778</v>
      </c>
      <c r="CI121" s="26">
        <f>+'[2]MAYO 2019'!$H$25</f>
        <v>34069700</v>
      </c>
      <c r="CJ121" s="26">
        <f>+'[2]MAYO 2019'!$H$29</f>
        <v>104969900</v>
      </c>
      <c r="CK121" s="26">
        <f>+'[2]MAYO 2019'!$H$27</f>
        <v>32998700</v>
      </c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7">
        <f t="shared" si="79"/>
        <v>0.97791342054633712</v>
      </c>
      <c r="CY121" s="26">
        <f t="shared" si="115"/>
        <v>12014571797</v>
      </c>
      <c r="CZ121" s="26">
        <f t="shared" si="128"/>
        <v>0</v>
      </c>
      <c r="DA121" s="26">
        <f t="shared" si="128"/>
        <v>0</v>
      </c>
      <c r="DB121" s="26"/>
      <c r="DC121" s="26">
        <f t="shared" si="129"/>
        <v>10500000000</v>
      </c>
      <c r="DD121" s="26">
        <f t="shared" si="129"/>
        <v>0</v>
      </c>
      <c r="DE121" s="26">
        <f t="shared" si="129"/>
        <v>0</v>
      </c>
      <c r="DF121" s="26">
        <f t="shared" si="129"/>
        <v>210684222</v>
      </c>
      <c r="DG121" s="26">
        <f t="shared" si="129"/>
        <v>261930300</v>
      </c>
      <c r="DH121" s="26">
        <f t="shared" si="129"/>
        <v>513753521</v>
      </c>
      <c r="DI121" s="26">
        <f t="shared" si="129"/>
        <v>459158023</v>
      </c>
      <c r="DJ121" s="26">
        <f t="shared" si="129"/>
        <v>0</v>
      </c>
      <c r="DK121" s="26">
        <f t="shared" si="129"/>
        <v>4772680</v>
      </c>
      <c r="DL121" s="26">
        <f t="shared" si="129"/>
        <v>0</v>
      </c>
      <c r="DM121" s="26">
        <f t="shared" si="129"/>
        <v>64273051</v>
      </c>
      <c r="DN121" s="26">
        <f t="shared" si="129"/>
        <v>0</v>
      </c>
      <c r="DO121" s="26">
        <f t="shared" si="129"/>
        <v>0</v>
      </c>
      <c r="DP121" s="26">
        <f t="shared" si="129"/>
        <v>0</v>
      </c>
      <c r="DQ121" s="26">
        <f t="shared" si="129"/>
        <v>0</v>
      </c>
      <c r="DR121" s="26">
        <f t="shared" si="129"/>
        <v>0</v>
      </c>
      <c r="DS121" s="26">
        <f t="shared" si="130"/>
        <v>0</v>
      </c>
      <c r="DT121" s="26"/>
      <c r="DU121" s="26">
        <f t="shared" si="131"/>
        <v>0</v>
      </c>
      <c r="DX121" s="47">
        <v>12285925875</v>
      </c>
      <c r="DY121" s="47">
        <v>271354078</v>
      </c>
      <c r="DZ121" s="261"/>
    </row>
    <row r="122" spans="1:130" s="79" customFormat="1" ht="75.75" hidden="1" customHeight="1" x14ac:dyDescent="0.3">
      <c r="A122" s="162"/>
      <c r="B122" s="164"/>
      <c r="C122" s="237" t="s">
        <v>342</v>
      </c>
      <c r="D122" s="53" t="s">
        <v>343</v>
      </c>
      <c r="E122" s="238">
        <v>111</v>
      </c>
      <c r="F122" s="219" t="s">
        <v>344</v>
      </c>
      <c r="G122" s="26">
        <f t="shared" si="60"/>
        <v>3040415535</v>
      </c>
      <c r="H122" s="26"/>
      <c r="I122" s="26"/>
      <c r="J122" s="26"/>
      <c r="K122" s="26">
        <v>1500000000</v>
      </c>
      <c r="L122" s="26"/>
      <c r="M122" s="26"/>
      <c r="N122" s="26">
        <f>147239396+120000000</f>
        <v>267239396</v>
      </c>
      <c r="O122" s="26">
        <f>5000000+135000000</f>
        <v>140000000</v>
      </c>
      <c r="P122" s="26">
        <f>57000000</f>
        <v>57000000</v>
      </c>
      <c r="Q122" s="26">
        <f>78000000</f>
        <v>78000000</v>
      </c>
      <c r="R122" s="26"/>
      <c r="S122" s="26">
        <v>66274562</v>
      </c>
      <c r="T122" s="26">
        <v>5000000</v>
      </c>
      <c r="U122" s="26">
        <f>17800000+100017010</f>
        <v>117817010</v>
      </c>
      <c r="V122" s="26">
        <v>20000000</v>
      </c>
      <c r="W122" s="26"/>
      <c r="X122" s="26">
        <f>620237929-25000000</f>
        <v>595237929</v>
      </c>
      <c r="Y122" s="26"/>
      <c r="Z122" s="26"/>
      <c r="AA122" s="26"/>
      <c r="AB122" s="26">
        <f>123550000+296638+18000000-18000000</f>
        <v>123846638</v>
      </c>
      <c r="AC122" s="26">
        <f>70000000</f>
        <v>70000000</v>
      </c>
      <c r="AD122" s="78">
        <f t="shared" si="114"/>
        <v>0.29501082226249054</v>
      </c>
      <c r="AE122" s="26">
        <f t="shared" si="121"/>
        <v>896955487</v>
      </c>
      <c r="AF122" s="77"/>
      <c r="AG122" s="77"/>
      <c r="AH122" s="77"/>
      <c r="AI122" s="77"/>
      <c r="AJ122" s="77"/>
      <c r="AK122" s="77"/>
      <c r="AL122" s="77">
        <f>+'[2]MAYO 2019'!$P$35</f>
        <v>150800196</v>
      </c>
      <c r="AM122" s="77">
        <f>+'[2]MAYO 2019'!$Q$35</f>
        <v>99423702</v>
      </c>
      <c r="AN122" s="77">
        <f>+'[2]MAYO 2019'!$R$35</f>
        <v>57000000</v>
      </c>
      <c r="AO122" s="77">
        <f>+'[4]MARZO 2019'!$S$26</f>
        <v>55500000</v>
      </c>
      <c r="AP122" s="77"/>
      <c r="AQ122" s="77"/>
      <c r="AR122" s="77">
        <f>+'[3]FEBRERO 2019'!$V$26</f>
        <v>3567404</v>
      </c>
      <c r="AS122" s="77">
        <f>+'[1]ABRIL 2019'!$W$31</f>
        <v>23000000</v>
      </c>
      <c r="AT122" s="77">
        <f>+'[1]ABRIL 2019'!$X$31</f>
        <v>20000000</v>
      </c>
      <c r="AU122" s="77"/>
      <c r="AV122" s="77">
        <f>+'[2]MAYO 2019'!$Z$35</f>
        <v>480664185</v>
      </c>
      <c r="AW122" s="77"/>
      <c r="AX122" s="77"/>
      <c r="AY122" s="77"/>
      <c r="AZ122" s="77"/>
      <c r="BA122" s="77">
        <f>+'[2]MAYO 2019'!$AF$35</f>
        <v>7000000</v>
      </c>
      <c r="BB122" s="78">
        <f t="shared" si="92"/>
        <v>0.70498917773750946</v>
      </c>
      <c r="BC122" s="26">
        <f t="shared" si="122"/>
        <v>2143460048</v>
      </c>
      <c r="BD122" s="26">
        <f t="shared" si="123"/>
        <v>0</v>
      </c>
      <c r="BE122" s="26">
        <f t="shared" si="123"/>
        <v>0</v>
      </c>
      <c r="BF122" s="26"/>
      <c r="BG122" s="26">
        <f t="shared" si="124"/>
        <v>1500000000</v>
      </c>
      <c r="BH122" s="26">
        <f t="shared" si="124"/>
        <v>0</v>
      </c>
      <c r="BI122" s="26">
        <f t="shared" si="124"/>
        <v>0</v>
      </c>
      <c r="BJ122" s="26">
        <f t="shared" si="124"/>
        <v>116439200</v>
      </c>
      <c r="BK122" s="26">
        <f t="shared" si="124"/>
        <v>40576298</v>
      </c>
      <c r="BL122" s="26">
        <f t="shared" si="124"/>
        <v>0</v>
      </c>
      <c r="BM122" s="26">
        <f t="shared" si="124"/>
        <v>22500000</v>
      </c>
      <c r="BN122" s="26">
        <f t="shared" si="124"/>
        <v>0</v>
      </c>
      <c r="BO122" s="26">
        <f t="shared" si="124"/>
        <v>66274562</v>
      </c>
      <c r="BP122" s="26">
        <f t="shared" si="124"/>
        <v>1432596</v>
      </c>
      <c r="BQ122" s="26">
        <f t="shared" si="124"/>
        <v>94817010</v>
      </c>
      <c r="BR122" s="26">
        <f t="shared" si="124"/>
        <v>0</v>
      </c>
      <c r="BS122" s="26">
        <f t="shared" si="124"/>
        <v>0</v>
      </c>
      <c r="BT122" s="26">
        <f t="shared" si="124"/>
        <v>114573744</v>
      </c>
      <c r="BU122" s="26">
        <f t="shared" si="124"/>
        <v>0</v>
      </c>
      <c r="BV122" s="26">
        <f t="shared" si="124"/>
        <v>0</v>
      </c>
      <c r="BW122" s="26">
        <f t="shared" si="125"/>
        <v>0</v>
      </c>
      <c r="BX122" s="26">
        <f>AB122-AZ122</f>
        <v>123846638</v>
      </c>
      <c r="BY122" s="26">
        <f t="shared" si="126"/>
        <v>63000000</v>
      </c>
      <c r="BZ122" s="78">
        <f t="shared" si="111"/>
        <v>0.12884577304989991</v>
      </c>
      <c r="CA122" s="26">
        <f t="shared" si="127"/>
        <v>391744690</v>
      </c>
      <c r="CB122" s="77"/>
      <c r="CC122" s="77"/>
      <c r="CD122" s="77"/>
      <c r="CE122" s="77"/>
      <c r="CF122" s="77"/>
      <c r="CG122" s="77"/>
      <c r="CH122" s="26">
        <f>+'[2]MAYO 2019'!$H$40+'[2]MAYO 2019'!$H$48+'[2]MAYO 2019'!$H$55</f>
        <v>137159535</v>
      </c>
      <c r="CI122" s="26">
        <f>+'[2]MAYO 2019'!$H$42+'[2]MAYO 2019'!$H$51</f>
        <v>72090670</v>
      </c>
      <c r="CJ122" s="77">
        <f>+'[4]MARZO 2019'!$H$35</f>
        <v>31474170</v>
      </c>
      <c r="CK122" s="77">
        <f>+'[4]MARZO 2019'!$H$37</f>
        <v>54907320</v>
      </c>
      <c r="CL122" s="77"/>
      <c r="CM122" s="77"/>
      <c r="CN122" s="77">
        <f>+'[3]FEBRERO 2019'!$H$29</f>
        <v>3567404</v>
      </c>
      <c r="CO122" s="77"/>
      <c r="CP122" s="77"/>
      <c r="CQ122" s="77"/>
      <c r="CR122" s="77">
        <f>+'[2]MAYO 2019'!$H$53+'[2]MAYO 2019'!$H$57</f>
        <v>92545591</v>
      </c>
      <c r="CS122" s="77"/>
      <c r="CT122" s="77"/>
      <c r="CU122" s="77"/>
      <c r="CV122" s="77"/>
      <c r="CW122" s="77"/>
      <c r="CX122" s="78">
        <f t="shared" si="79"/>
        <v>0.87115422695010003</v>
      </c>
      <c r="CY122" s="26">
        <f t="shared" si="115"/>
        <v>2648670845</v>
      </c>
      <c r="CZ122" s="26">
        <f t="shared" si="128"/>
        <v>0</v>
      </c>
      <c r="DA122" s="26">
        <f t="shared" si="128"/>
        <v>0</v>
      </c>
      <c r="DB122" s="26">
        <f t="shared" si="128"/>
        <v>0</v>
      </c>
      <c r="DC122" s="26">
        <f t="shared" si="129"/>
        <v>1500000000</v>
      </c>
      <c r="DD122" s="26">
        <f t="shared" si="129"/>
        <v>0</v>
      </c>
      <c r="DE122" s="26">
        <f t="shared" si="129"/>
        <v>0</v>
      </c>
      <c r="DF122" s="26">
        <f t="shared" si="129"/>
        <v>130079861</v>
      </c>
      <c r="DG122" s="26">
        <f t="shared" si="129"/>
        <v>67909330</v>
      </c>
      <c r="DH122" s="26">
        <f t="shared" si="129"/>
        <v>25525830</v>
      </c>
      <c r="DI122" s="26">
        <f t="shared" si="129"/>
        <v>23092680</v>
      </c>
      <c r="DJ122" s="26">
        <f t="shared" si="129"/>
        <v>0</v>
      </c>
      <c r="DK122" s="26">
        <f t="shared" si="129"/>
        <v>66274562</v>
      </c>
      <c r="DL122" s="26">
        <f t="shared" si="129"/>
        <v>1432596</v>
      </c>
      <c r="DM122" s="26">
        <f t="shared" si="129"/>
        <v>117817010</v>
      </c>
      <c r="DN122" s="26">
        <f t="shared" si="129"/>
        <v>20000000</v>
      </c>
      <c r="DO122" s="26">
        <f t="shared" si="129"/>
        <v>0</v>
      </c>
      <c r="DP122" s="26">
        <f t="shared" si="129"/>
        <v>502692338</v>
      </c>
      <c r="DQ122" s="26">
        <f t="shared" si="129"/>
        <v>0</v>
      </c>
      <c r="DR122" s="26">
        <f t="shared" si="129"/>
        <v>0</v>
      </c>
      <c r="DS122" s="26">
        <f t="shared" si="130"/>
        <v>0</v>
      </c>
      <c r="DT122" s="26">
        <f>AB122-CV122</f>
        <v>123846638</v>
      </c>
      <c r="DU122" s="26">
        <f t="shared" si="131"/>
        <v>70000000</v>
      </c>
      <c r="DX122" s="47">
        <v>3040415535</v>
      </c>
      <c r="DY122" s="47">
        <v>391744690</v>
      </c>
      <c r="DZ122" s="262"/>
    </row>
    <row r="123" spans="1:130" ht="48" hidden="1" customHeight="1" x14ac:dyDescent="0.3">
      <c r="A123" s="162"/>
      <c r="B123" s="172" t="s">
        <v>345</v>
      </c>
      <c r="C123" s="220" t="s">
        <v>346</v>
      </c>
      <c r="D123" s="53" t="s">
        <v>347</v>
      </c>
      <c r="E123" s="236">
        <v>211</v>
      </c>
      <c r="F123" s="219" t="s">
        <v>348</v>
      </c>
      <c r="G123" s="26">
        <f t="shared" si="60"/>
        <v>1344026690</v>
      </c>
      <c r="H123" s="26"/>
      <c r="I123" s="26"/>
      <c r="J123" s="26"/>
      <c r="K123" s="26"/>
      <c r="L123" s="26"/>
      <c r="M123" s="26"/>
      <c r="N123" s="26">
        <f>300000000+340559960</f>
        <v>640559960</v>
      </c>
      <c r="O123" s="26">
        <f>159000000+80000000</f>
        <v>239000000</v>
      </c>
      <c r="P123" s="26">
        <f>115000000</f>
        <v>115000000</v>
      </c>
      <c r="Q123" s="26">
        <v>75000000</v>
      </c>
      <c r="R123" s="26"/>
      <c r="S123" s="26">
        <v>45000000</v>
      </c>
      <c r="T123" s="26">
        <v>30905320</v>
      </c>
      <c r="U123" s="26">
        <v>45200000</v>
      </c>
      <c r="V123" s="26"/>
      <c r="W123" s="26"/>
      <c r="X123" s="26"/>
      <c r="Y123" s="26"/>
      <c r="Z123" s="26"/>
      <c r="AA123" s="26"/>
      <c r="AB123" s="26">
        <f>14405126+45956284</f>
        <v>60361410</v>
      </c>
      <c r="AC123" s="26">
        <f>93000000</f>
        <v>93000000</v>
      </c>
      <c r="AD123" s="27">
        <f t="shared" si="114"/>
        <v>6.0234134189701249E-2</v>
      </c>
      <c r="AE123" s="26">
        <f t="shared" si="121"/>
        <v>80956284</v>
      </c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>
        <f>+'[3]FEBRERO 2019'!$AE$41</f>
        <v>45956284</v>
      </c>
      <c r="BA123" s="26">
        <f>+'[4]MARZO 2019'!$AF$52</f>
        <v>35000000</v>
      </c>
      <c r="BB123" s="27">
        <f t="shared" si="92"/>
        <v>0.93976586581029875</v>
      </c>
      <c r="BC123" s="26">
        <f t="shared" si="122"/>
        <v>1263070406</v>
      </c>
      <c r="BD123" s="26">
        <f t="shared" si="123"/>
        <v>0</v>
      </c>
      <c r="BE123" s="26">
        <f t="shared" si="123"/>
        <v>0</v>
      </c>
      <c r="BF123" s="26">
        <f t="shared" si="123"/>
        <v>0</v>
      </c>
      <c r="BG123" s="26">
        <f t="shared" si="124"/>
        <v>0</v>
      </c>
      <c r="BH123" s="26">
        <f t="shared" si="124"/>
        <v>0</v>
      </c>
      <c r="BI123" s="26">
        <f t="shared" si="124"/>
        <v>0</v>
      </c>
      <c r="BJ123" s="26">
        <f t="shared" si="124"/>
        <v>640559960</v>
      </c>
      <c r="BK123" s="26">
        <f t="shared" si="124"/>
        <v>239000000</v>
      </c>
      <c r="BL123" s="26">
        <f t="shared" si="124"/>
        <v>115000000</v>
      </c>
      <c r="BM123" s="26">
        <f t="shared" si="124"/>
        <v>75000000</v>
      </c>
      <c r="BN123" s="26">
        <f t="shared" si="124"/>
        <v>0</v>
      </c>
      <c r="BO123" s="26">
        <f t="shared" si="124"/>
        <v>45000000</v>
      </c>
      <c r="BP123" s="26">
        <f t="shared" si="124"/>
        <v>30905320</v>
      </c>
      <c r="BQ123" s="26">
        <f t="shared" si="124"/>
        <v>45200000</v>
      </c>
      <c r="BR123" s="26">
        <f t="shared" si="124"/>
        <v>0</v>
      </c>
      <c r="BS123" s="26">
        <f t="shared" si="124"/>
        <v>0</v>
      </c>
      <c r="BT123" s="26">
        <f t="shared" si="124"/>
        <v>0</v>
      </c>
      <c r="BU123" s="26">
        <f t="shared" si="124"/>
        <v>0</v>
      </c>
      <c r="BV123" s="26">
        <f t="shared" si="124"/>
        <v>0</v>
      </c>
      <c r="BW123" s="26">
        <f t="shared" si="125"/>
        <v>0</v>
      </c>
      <c r="BX123" s="26">
        <f>AB123-AZ123</f>
        <v>14405126</v>
      </c>
      <c r="BY123" s="26">
        <f t="shared" si="126"/>
        <v>58000000</v>
      </c>
      <c r="BZ123" s="27">
        <f t="shared" si="111"/>
        <v>3.41929816884812E-2</v>
      </c>
      <c r="CA123" s="26">
        <f t="shared" si="127"/>
        <v>45956280</v>
      </c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>
        <f>+'[2]MAYO 2019'!$H$80</f>
        <v>45956280</v>
      </c>
      <c r="CW123" s="77"/>
      <c r="CX123" s="27">
        <f t="shared" si="79"/>
        <v>0.96580701831151883</v>
      </c>
      <c r="CY123" s="26">
        <f t="shared" si="115"/>
        <v>1298070410</v>
      </c>
      <c r="CZ123" s="26">
        <f t="shared" si="128"/>
        <v>0</v>
      </c>
      <c r="DA123" s="26">
        <f t="shared" si="128"/>
        <v>0</v>
      </c>
      <c r="DB123" s="26">
        <f t="shared" si="128"/>
        <v>0</v>
      </c>
      <c r="DC123" s="26">
        <f t="shared" si="129"/>
        <v>0</v>
      </c>
      <c r="DD123" s="26">
        <f t="shared" si="129"/>
        <v>0</v>
      </c>
      <c r="DE123" s="26">
        <f t="shared" si="129"/>
        <v>0</v>
      </c>
      <c r="DF123" s="26">
        <f t="shared" si="129"/>
        <v>640559960</v>
      </c>
      <c r="DG123" s="26">
        <f t="shared" si="129"/>
        <v>239000000</v>
      </c>
      <c r="DH123" s="26">
        <f t="shared" si="129"/>
        <v>115000000</v>
      </c>
      <c r="DI123" s="26">
        <f t="shared" si="129"/>
        <v>75000000</v>
      </c>
      <c r="DJ123" s="26">
        <f t="shared" si="129"/>
        <v>0</v>
      </c>
      <c r="DK123" s="26">
        <f t="shared" si="129"/>
        <v>45000000</v>
      </c>
      <c r="DL123" s="26">
        <f t="shared" si="129"/>
        <v>30905320</v>
      </c>
      <c r="DM123" s="26">
        <f t="shared" si="129"/>
        <v>45200000</v>
      </c>
      <c r="DN123" s="26">
        <f t="shared" si="129"/>
        <v>0</v>
      </c>
      <c r="DO123" s="26">
        <f t="shared" si="129"/>
        <v>0</v>
      </c>
      <c r="DP123" s="26">
        <f t="shared" si="129"/>
        <v>0</v>
      </c>
      <c r="DQ123" s="26">
        <f t="shared" si="129"/>
        <v>0</v>
      </c>
      <c r="DR123" s="26">
        <f t="shared" si="129"/>
        <v>0</v>
      </c>
      <c r="DS123" s="26">
        <f t="shared" si="130"/>
        <v>0</v>
      </c>
      <c r="DT123" s="26">
        <f>AB123-CV123</f>
        <v>14405130</v>
      </c>
      <c r="DU123" s="26">
        <f t="shared" si="131"/>
        <v>93000000</v>
      </c>
      <c r="DX123" s="47">
        <v>1344026690</v>
      </c>
      <c r="DY123" s="47">
        <v>45956280</v>
      </c>
      <c r="DZ123" s="261"/>
    </row>
    <row r="124" spans="1:130" ht="76.5" hidden="1" customHeight="1" x14ac:dyDescent="0.3">
      <c r="A124" s="162"/>
      <c r="B124" s="181"/>
      <c r="C124" s="220" t="s">
        <v>349</v>
      </c>
      <c r="D124" s="70" t="s">
        <v>350</v>
      </c>
      <c r="E124" s="236">
        <v>211</v>
      </c>
      <c r="F124" s="219" t="s">
        <v>351</v>
      </c>
      <c r="G124" s="26">
        <f t="shared" si="60"/>
        <v>1839293158</v>
      </c>
      <c r="H124" s="26"/>
      <c r="I124" s="26"/>
      <c r="J124" s="26"/>
      <c r="K124" s="26"/>
      <c r="L124" s="26"/>
      <c r="M124" s="26"/>
      <c r="N124" s="26">
        <v>319000000</v>
      </c>
      <c r="O124" s="26">
        <v>200630318</v>
      </c>
      <c r="P124" s="26">
        <v>93000000</v>
      </c>
      <c r="Q124" s="26">
        <v>47000000</v>
      </c>
      <c r="R124" s="26"/>
      <c r="S124" s="26">
        <v>5000000</v>
      </c>
      <c r="T124" s="26"/>
      <c r="U124" s="26"/>
      <c r="V124" s="26">
        <v>50000000</v>
      </c>
      <c r="W124" s="26"/>
      <c r="X124" s="26">
        <v>750000000</v>
      </c>
      <c r="Y124" s="26"/>
      <c r="Z124" s="26"/>
      <c r="AA124" s="26"/>
      <c r="AB124" s="26">
        <f>149490840+13172000+18000000</f>
        <v>180662840</v>
      </c>
      <c r="AC124" s="26">
        <f>194000000</f>
        <v>194000000</v>
      </c>
      <c r="AD124" s="27">
        <f t="shared" si="114"/>
        <v>0.61285662434895005</v>
      </c>
      <c r="AE124" s="26">
        <f t="shared" si="121"/>
        <v>1127222996</v>
      </c>
      <c r="AF124" s="26"/>
      <c r="AG124" s="26"/>
      <c r="AH124" s="26"/>
      <c r="AI124" s="26"/>
      <c r="AJ124" s="26"/>
      <c r="AK124" s="26"/>
      <c r="AL124" s="26">
        <f>+'[2]MAYO 2019'!$P$87</f>
        <v>150570337</v>
      </c>
      <c r="AM124" s="26">
        <f>+'[2]MAYO 2019'!$Q$87</f>
        <v>53746014</v>
      </c>
      <c r="AN124" s="26">
        <f>+'[2]MAYO 2019'!$R$87</f>
        <v>75577422</v>
      </c>
      <c r="AO124" s="26">
        <f>+'[2]MAYO 2019'!$S$87</f>
        <v>38135657</v>
      </c>
      <c r="AP124" s="26"/>
      <c r="AQ124" s="26"/>
      <c r="AR124" s="26"/>
      <c r="AS124" s="26"/>
      <c r="AT124" s="26">
        <f>+'[1]ABRIL 2019'!$X$73</f>
        <v>50000000</v>
      </c>
      <c r="AU124" s="26"/>
      <c r="AV124" s="26">
        <f>+'[2]MAYO 2019'!$Z$87</f>
        <v>683993566</v>
      </c>
      <c r="AW124" s="26"/>
      <c r="AX124" s="26"/>
      <c r="AY124" s="26"/>
      <c r="AZ124" s="26"/>
      <c r="BA124" s="26">
        <f>+'[2]MAYO 2019'!$AF$87</f>
        <v>75200000</v>
      </c>
      <c r="BB124" s="27">
        <f t="shared" si="92"/>
        <v>0.38714337565104995</v>
      </c>
      <c r="BC124" s="26">
        <f t="shared" si="122"/>
        <v>712070162</v>
      </c>
      <c r="BD124" s="26">
        <f t="shared" si="123"/>
        <v>0</v>
      </c>
      <c r="BE124" s="26">
        <f t="shared" si="123"/>
        <v>0</v>
      </c>
      <c r="BF124" s="26">
        <f t="shared" si="123"/>
        <v>0</v>
      </c>
      <c r="BG124" s="26">
        <f t="shared" si="124"/>
        <v>0</v>
      </c>
      <c r="BH124" s="26">
        <f t="shared" si="124"/>
        <v>0</v>
      </c>
      <c r="BI124" s="26">
        <f t="shared" si="124"/>
        <v>0</v>
      </c>
      <c r="BJ124" s="26">
        <f t="shared" si="124"/>
        <v>168429663</v>
      </c>
      <c r="BK124" s="26">
        <f t="shared" si="124"/>
        <v>146884304</v>
      </c>
      <c r="BL124" s="26">
        <f t="shared" si="124"/>
        <v>17422578</v>
      </c>
      <c r="BM124" s="26">
        <f t="shared" si="124"/>
        <v>8864343</v>
      </c>
      <c r="BN124" s="26">
        <f t="shared" si="124"/>
        <v>0</v>
      </c>
      <c r="BO124" s="26">
        <f t="shared" si="124"/>
        <v>5000000</v>
      </c>
      <c r="BP124" s="26">
        <f t="shared" si="124"/>
        <v>0</v>
      </c>
      <c r="BQ124" s="26">
        <f t="shared" si="124"/>
        <v>0</v>
      </c>
      <c r="BR124" s="26">
        <f t="shared" si="124"/>
        <v>0</v>
      </c>
      <c r="BS124" s="26">
        <f t="shared" si="124"/>
        <v>0</v>
      </c>
      <c r="BT124" s="26">
        <f t="shared" si="124"/>
        <v>66006434</v>
      </c>
      <c r="BU124" s="26">
        <f t="shared" si="124"/>
        <v>0</v>
      </c>
      <c r="BV124" s="26">
        <f t="shared" si="124"/>
        <v>0</v>
      </c>
      <c r="BW124" s="26">
        <f t="shared" si="125"/>
        <v>0</v>
      </c>
      <c r="BX124" s="26">
        <f>AB124-AZ124</f>
        <v>180662840</v>
      </c>
      <c r="BY124" s="26">
        <f t="shared" si="126"/>
        <v>118800000</v>
      </c>
      <c r="BZ124" s="27">
        <f t="shared" si="111"/>
        <v>0.46503014230208972</v>
      </c>
      <c r="CA124" s="26">
        <f t="shared" si="127"/>
        <v>855326759</v>
      </c>
      <c r="CB124" s="26"/>
      <c r="CC124" s="26"/>
      <c r="CD124" s="26"/>
      <c r="CE124" s="26"/>
      <c r="CF124" s="26"/>
      <c r="CG124" s="26"/>
      <c r="CH124" s="26"/>
      <c r="CI124" s="26">
        <f>+'[2]MAYO 2019'!$H$93</f>
        <v>53746014</v>
      </c>
      <c r="CJ124" s="26">
        <f>+'[4]MARZO 2019'!$H$63</f>
        <v>75577422</v>
      </c>
      <c r="CK124" s="26">
        <f>+'[4]MARZO 2019'!$H$67</f>
        <v>38135657</v>
      </c>
      <c r="CL124" s="26"/>
      <c r="CM124" s="26"/>
      <c r="CN124" s="26"/>
      <c r="CO124" s="26"/>
      <c r="CP124" s="26"/>
      <c r="CQ124" s="26"/>
      <c r="CR124" s="26">
        <f>+'[2]MAYO 2019'!$H$97+'[2]MAYO 2019'!$H$101</f>
        <v>682757806</v>
      </c>
      <c r="CS124" s="26"/>
      <c r="CT124" s="26"/>
      <c r="CU124" s="26"/>
      <c r="CV124" s="26"/>
      <c r="CW124" s="26">
        <f>+'[2]MAYO 2019'!$H$88</f>
        <v>5109860</v>
      </c>
      <c r="CX124" s="27">
        <f t="shared" si="79"/>
        <v>0.53496985769791028</v>
      </c>
      <c r="CY124" s="26">
        <f t="shared" si="115"/>
        <v>983966399</v>
      </c>
      <c r="CZ124" s="26">
        <f t="shared" si="128"/>
        <v>0</v>
      </c>
      <c r="DA124" s="26">
        <f t="shared" si="128"/>
        <v>0</v>
      </c>
      <c r="DB124" s="26">
        <f t="shared" si="128"/>
        <v>0</v>
      </c>
      <c r="DC124" s="26">
        <f t="shared" si="129"/>
        <v>0</v>
      </c>
      <c r="DD124" s="26">
        <f t="shared" si="129"/>
        <v>0</v>
      </c>
      <c r="DE124" s="26">
        <f t="shared" si="129"/>
        <v>0</v>
      </c>
      <c r="DF124" s="26">
        <f t="shared" si="129"/>
        <v>319000000</v>
      </c>
      <c r="DG124" s="26">
        <f t="shared" si="129"/>
        <v>146884304</v>
      </c>
      <c r="DH124" s="26">
        <f t="shared" si="129"/>
        <v>17422578</v>
      </c>
      <c r="DI124" s="26">
        <f t="shared" si="129"/>
        <v>8864343</v>
      </c>
      <c r="DJ124" s="26">
        <f t="shared" si="129"/>
        <v>0</v>
      </c>
      <c r="DK124" s="26">
        <f t="shared" si="129"/>
        <v>5000000</v>
      </c>
      <c r="DL124" s="26">
        <f t="shared" si="129"/>
        <v>0</v>
      </c>
      <c r="DM124" s="26">
        <f t="shared" si="129"/>
        <v>0</v>
      </c>
      <c r="DN124" s="26">
        <f t="shared" si="129"/>
        <v>50000000</v>
      </c>
      <c r="DO124" s="26">
        <f t="shared" si="129"/>
        <v>0</v>
      </c>
      <c r="DP124" s="26">
        <f t="shared" si="129"/>
        <v>67242194</v>
      </c>
      <c r="DQ124" s="26">
        <f t="shared" si="129"/>
        <v>0</v>
      </c>
      <c r="DR124" s="26">
        <f t="shared" si="129"/>
        <v>0</v>
      </c>
      <c r="DS124" s="26">
        <f t="shared" si="130"/>
        <v>0</v>
      </c>
      <c r="DT124" s="26">
        <f>AB124-CV124</f>
        <v>180662840</v>
      </c>
      <c r="DU124" s="26">
        <f t="shared" si="131"/>
        <v>188890140</v>
      </c>
      <c r="DX124" s="47">
        <v>1839293158</v>
      </c>
      <c r="DY124" s="47">
        <v>855326759</v>
      </c>
      <c r="DZ124" s="261"/>
    </row>
    <row r="125" spans="1:130" s="79" customFormat="1" ht="90.75" hidden="1" customHeight="1" x14ac:dyDescent="0.3">
      <c r="A125" s="162"/>
      <c r="B125" s="181"/>
      <c r="C125" s="237" t="s">
        <v>352</v>
      </c>
      <c r="D125" s="221" t="s">
        <v>353</v>
      </c>
      <c r="E125" s="238">
        <v>211</v>
      </c>
      <c r="F125" s="219" t="s">
        <v>354</v>
      </c>
      <c r="G125" s="26">
        <f t="shared" si="60"/>
        <v>314255443</v>
      </c>
      <c r="H125" s="30"/>
      <c r="I125" s="26"/>
      <c r="J125" s="77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>
        <v>240806613</v>
      </c>
      <c r="X125" s="26"/>
      <c r="Y125" s="26"/>
      <c r="Z125" s="26"/>
      <c r="AA125" s="26"/>
      <c r="AB125" s="26"/>
      <c r="AC125" s="26">
        <f>77448830-4000000</f>
        <v>73448830</v>
      </c>
      <c r="AD125" s="78">
        <f t="shared" si="114"/>
        <v>0.13385639274352998</v>
      </c>
      <c r="AE125" s="26">
        <f t="shared" si="121"/>
        <v>42065100</v>
      </c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>
        <f>+'[2]MAYO 2019'!$Y$113</f>
        <v>32065100</v>
      </c>
      <c r="AV125" s="77"/>
      <c r="AW125" s="77"/>
      <c r="AX125" s="77"/>
      <c r="AY125" s="77"/>
      <c r="AZ125" s="77"/>
      <c r="BA125" s="77">
        <f>+'[2]MAYO 2019'!$AF$113</f>
        <v>10000000</v>
      </c>
      <c r="BB125" s="78">
        <f t="shared" si="92"/>
        <v>0.86614360725646999</v>
      </c>
      <c r="BC125" s="26">
        <f t="shared" si="122"/>
        <v>272190343</v>
      </c>
      <c r="BD125" s="26">
        <f t="shared" si="123"/>
        <v>0</v>
      </c>
      <c r="BE125" s="26">
        <f t="shared" si="123"/>
        <v>0</v>
      </c>
      <c r="BF125" s="26">
        <f t="shared" si="123"/>
        <v>0</v>
      </c>
      <c r="BG125" s="26">
        <f t="shared" si="124"/>
        <v>0</v>
      </c>
      <c r="BH125" s="26">
        <f t="shared" si="124"/>
        <v>0</v>
      </c>
      <c r="BI125" s="26">
        <f t="shared" si="124"/>
        <v>0</v>
      </c>
      <c r="BJ125" s="26">
        <f t="shared" si="124"/>
        <v>0</v>
      </c>
      <c r="BK125" s="26">
        <f t="shared" si="124"/>
        <v>0</v>
      </c>
      <c r="BL125" s="26">
        <f t="shared" si="124"/>
        <v>0</v>
      </c>
      <c r="BM125" s="26">
        <f t="shared" si="124"/>
        <v>0</v>
      </c>
      <c r="BN125" s="26">
        <f t="shared" si="124"/>
        <v>0</v>
      </c>
      <c r="BO125" s="26">
        <f t="shared" si="124"/>
        <v>0</v>
      </c>
      <c r="BP125" s="26">
        <f t="shared" si="124"/>
        <v>0</v>
      </c>
      <c r="BQ125" s="26">
        <f t="shared" si="124"/>
        <v>0</v>
      </c>
      <c r="BR125" s="26">
        <f t="shared" si="124"/>
        <v>0</v>
      </c>
      <c r="BS125" s="26">
        <f t="shared" si="124"/>
        <v>208741513</v>
      </c>
      <c r="BT125" s="26">
        <f t="shared" si="124"/>
        <v>0</v>
      </c>
      <c r="BU125" s="26">
        <f t="shared" si="124"/>
        <v>0</v>
      </c>
      <c r="BV125" s="26">
        <f t="shared" si="124"/>
        <v>0</v>
      </c>
      <c r="BW125" s="26">
        <f t="shared" si="125"/>
        <v>0</v>
      </c>
      <c r="BX125" s="26"/>
      <c r="BY125" s="26">
        <f t="shared" si="126"/>
        <v>63448830</v>
      </c>
      <c r="BZ125" s="78">
        <f t="shared" si="111"/>
        <v>0.10203514597518046</v>
      </c>
      <c r="CA125" s="26">
        <f t="shared" si="127"/>
        <v>32065100</v>
      </c>
      <c r="CB125" s="77"/>
      <c r="CC125" s="77"/>
      <c r="CD125" s="77"/>
      <c r="CE125" s="77"/>
      <c r="CF125" s="77"/>
      <c r="CG125" s="77"/>
      <c r="CH125" s="77"/>
      <c r="CI125" s="77"/>
      <c r="CJ125" s="77"/>
      <c r="CK125" s="77"/>
      <c r="CL125" s="77"/>
      <c r="CM125" s="77"/>
      <c r="CN125" s="77"/>
      <c r="CO125" s="77"/>
      <c r="CP125" s="77"/>
      <c r="CQ125" s="77">
        <f>+'[4]MARZO 2019'!$H$78+'[4]MARZO 2019'!$H$80</f>
        <v>32065100</v>
      </c>
      <c r="CR125" s="77"/>
      <c r="CS125" s="77"/>
      <c r="CT125" s="77"/>
      <c r="CU125" s="77"/>
      <c r="CV125" s="77"/>
      <c r="CW125" s="77"/>
      <c r="CX125" s="78">
        <f t="shared" si="79"/>
        <v>0.89796485402481951</v>
      </c>
      <c r="CY125" s="26">
        <f t="shared" si="115"/>
        <v>282190343</v>
      </c>
      <c r="CZ125" s="26">
        <f t="shared" si="128"/>
        <v>0</v>
      </c>
      <c r="DA125" s="26">
        <f t="shared" si="128"/>
        <v>0</v>
      </c>
      <c r="DB125" s="26">
        <f t="shared" si="128"/>
        <v>0</v>
      </c>
      <c r="DC125" s="26">
        <f t="shared" si="129"/>
        <v>0</v>
      </c>
      <c r="DD125" s="26">
        <f t="shared" si="129"/>
        <v>0</v>
      </c>
      <c r="DE125" s="26">
        <f t="shared" si="129"/>
        <v>0</v>
      </c>
      <c r="DF125" s="26">
        <f t="shared" si="129"/>
        <v>0</v>
      </c>
      <c r="DG125" s="26">
        <f t="shared" si="129"/>
        <v>0</v>
      </c>
      <c r="DH125" s="26">
        <f t="shared" si="129"/>
        <v>0</v>
      </c>
      <c r="DI125" s="26">
        <f t="shared" si="129"/>
        <v>0</v>
      </c>
      <c r="DJ125" s="26">
        <f t="shared" si="129"/>
        <v>0</v>
      </c>
      <c r="DK125" s="26">
        <f t="shared" si="129"/>
        <v>0</v>
      </c>
      <c r="DL125" s="26">
        <f t="shared" si="129"/>
        <v>0</v>
      </c>
      <c r="DM125" s="26">
        <f t="shared" si="129"/>
        <v>0</v>
      </c>
      <c r="DN125" s="26">
        <f t="shared" si="129"/>
        <v>0</v>
      </c>
      <c r="DO125" s="26">
        <f t="shared" si="129"/>
        <v>208741513</v>
      </c>
      <c r="DP125" s="26">
        <f t="shared" si="129"/>
        <v>0</v>
      </c>
      <c r="DQ125" s="26">
        <f t="shared" si="129"/>
        <v>0</v>
      </c>
      <c r="DR125" s="26">
        <f t="shared" si="129"/>
        <v>0</v>
      </c>
      <c r="DS125" s="26">
        <f t="shared" si="130"/>
        <v>0</v>
      </c>
      <c r="DT125" s="26"/>
      <c r="DU125" s="26">
        <f t="shared" si="131"/>
        <v>73448830</v>
      </c>
      <c r="DX125" s="47">
        <v>314255443</v>
      </c>
      <c r="DY125" s="47">
        <v>32065100</v>
      </c>
      <c r="DZ125" s="262"/>
    </row>
    <row r="126" spans="1:130" ht="28.2" hidden="1" customHeight="1" x14ac:dyDescent="0.3">
      <c r="A126" s="162"/>
      <c r="B126" s="181"/>
      <c r="C126" s="220" t="s">
        <v>355</v>
      </c>
      <c r="D126" s="53" t="s">
        <v>356</v>
      </c>
      <c r="E126" s="236">
        <v>211</v>
      </c>
      <c r="F126" s="219" t="s">
        <v>357</v>
      </c>
      <c r="G126" s="26">
        <f t="shared" si="60"/>
        <v>377500000</v>
      </c>
      <c r="H126" s="37"/>
      <c r="I126" s="26"/>
      <c r="J126" s="26"/>
      <c r="K126" s="26"/>
      <c r="L126" s="26"/>
      <c r="M126" s="26"/>
      <c r="N126" s="26">
        <v>343000000</v>
      </c>
      <c r="O126" s="26"/>
      <c r="P126" s="26"/>
      <c r="Q126" s="26"/>
      <c r="R126" s="26"/>
      <c r="S126" s="26"/>
      <c r="T126" s="26">
        <f>25000000+5000000</f>
        <v>30000000</v>
      </c>
      <c r="U126" s="26"/>
      <c r="V126" s="26"/>
      <c r="W126" s="26"/>
      <c r="X126" s="26"/>
      <c r="Y126" s="26"/>
      <c r="Z126" s="26"/>
      <c r="AA126" s="26"/>
      <c r="AB126" s="26"/>
      <c r="AC126" s="26">
        <f>4500000</f>
        <v>4500000</v>
      </c>
      <c r="AD126" s="27">
        <f t="shared" si="114"/>
        <v>9.7483263576158941E-2</v>
      </c>
      <c r="AE126" s="26">
        <f t="shared" si="121"/>
        <v>36799932</v>
      </c>
      <c r="AF126" s="26"/>
      <c r="AG126" s="26"/>
      <c r="AH126" s="26"/>
      <c r="AI126" s="26"/>
      <c r="AJ126" s="26"/>
      <c r="AK126" s="26"/>
      <c r="AL126" s="26">
        <f>+'[2]MAYO 2019'!$P$125</f>
        <v>32299932</v>
      </c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77">
        <f>+'[2]MAYO 2019'!$AF$125</f>
        <v>4500000</v>
      </c>
      <c r="BB126" s="27">
        <f t="shared" si="92"/>
        <v>0.90251673642384111</v>
      </c>
      <c r="BC126" s="26">
        <f t="shared" si="122"/>
        <v>340700068</v>
      </c>
      <c r="BD126" s="26">
        <f t="shared" si="123"/>
        <v>0</v>
      </c>
      <c r="BE126" s="26">
        <f t="shared" si="123"/>
        <v>0</v>
      </c>
      <c r="BF126" s="26">
        <f t="shared" si="123"/>
        <v>0</v>
      </c>
      <c r="BG126" s="26">
        <f t="shared" si="124"/>
        <v>0</v>
      </c>
      <c r="BH126" s="26">
        <f t="shared" si="124"/>
        <v>0</v>
      </c>
      <c r="BI126" s="26">
        <f t="shared" si="124"/>
        <v>0</v>
      </c>
      <c r="BJ126" s="26">
        <f t="shared" si="124"/>
        <v>310700068</v>
      </c>
      <c r="BK126" s="26">
        <f t="shared" si="124"/>
        <v>0</v>
      </c>
      <c r="BL126" s="26">
        <f t="shared" si="124"/>
        <v>0</v>
      </c>
      <c r="BM126" s="26">
        <f t="shared" si="124"/>
        <v>0</v>
      </c>
      <c r="BN126" s="26">
        <f t="shared" si="124"/>
        <v>0</v>
      </c>
      <c r="BO126" s="26">
        <f t="shared" si="124"/>
        <v>0</v>
      </c>
      <c r="BP126" s="26">
        <f t="shared" si="124"/>
        <v>30000000</v>
      </c>
      <c r="BQ126" s="26">
        <f t="shared" si="124"/>
        <v>0</v>
      </c>
      <c r="BR126" s="26">
        <f t="shared" si="124"/>
        <v>0</v>
      </c>
      <c r="BS126" s="26">
        <f t="shared" si="124"/>
        <v>0</v>
      </c>
      <c r="BT126" s="26">
        <f t="shared" si="124"/>
        <v>0</v>
      </c>
      <c r="BU126" s="26">
        <f t="shared" si="124"/>
        <v>0</v>
      </c>
      <c r="BV126" s="26">
        <f t="shared" si="124"/>
        <v>0</v>
      </c>
      <c r="BW126" s="26">
        <f t="shared" si="125"/>
        <v>0</v>
      </c>
      <c r="BX126" s="26"/>
      <c r="BY126" s="26">
        <f t="shared" si="126"/>
        <v>0</v>
      </c>
      <c r="BZ126" s="27">
        <f t="shared" si="111"/>
        <v>8.6304455629139076E-2</v>
      </c>
      <c r="CA126" s="26">
        <f t="shared" si="127"/>
        <v>32579932</v>
      </c>
      <c r="CB126" s="26"/>
      <c r="CC126" s="26"/>
      <c r="CD126" s="26"/>
      <c r="CE126" s="26"/>
      <c r="CF126" s="26"/>
      <c r="CG126" s="26"/>
      <c r="CH126" s="26">
        <f>+'[2]MAYO 2019'!$H$128+'[2]MAYO 2019'!$H$130+'[2]MAYO 2019'!$H$132</f>
        <v>32299932</v>
      </c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>
        <f>+'[2]MAYO 2019'!$H$126</f>
        <v>280000</v>
      </c>
      <c r="CX126" s="27">
        <f t="shared" si="79"/>
        <v>0.91369554437086098</v>
      </c>
      <c r="CY126" s="26">
        <f t="shared" si="115"/>
        <v>344920068</v>
      </c>
      <c r="CZ126" s="26">
        <f t="shared" si="128"/>
        <v>0</v>
      </c>
      <c r="DA126" s="26">
        <f t="shared" si="128"/>
        <v>0</v>
      </c>
      <c r="DB126" s="26">
        <f t="shared" si="128"/>
        <v>0</v>
      </c>
      <c r="DC126" s="26">
        <f t="shared" si="129"/>
        <v>0</v>
      </c>
      <c r="DD126" s="26">
        <f t="shared" si="129"/>
        <v>0</v>
      </c>
      <c r="DE126" s="26">
        <f t="shared" si="129"/>
        <v>0</v>
      </c>
      <c r="DF126" s="26">
        <f t="shared" si="129"/>
        <v>310700068</v>
      </c>
      <c r="DG126" s="26">
        <f t="shared" si="129"/>
        <v>0</v>
      </c>
      <c r="DH126" s="26">
        <f t="shared" si="129"/>
        <v>0</v>
      </c>
      <c r="DI126" s="26">
        <f t="shared" si="129"/>
        <v>0</v>
      </c>
      <c r="DJ126" s="26">
        <f t="shared" si="129"/>
        <v>0</v>
      </c>
      <c r="DK126" s="26">
        <f t="shared" si="129"/>
        <v>0</v>
      </c>
      <c r="DL126" s="26">
        <f t="shared" si="129"/>
        <v>30000000</v>
      </c>
      <c r="DM126" s="26">
        <f t="shared" si="129"/>
        <v>0</v>
      </c>
      <c r="DN126" s="26">
        <f t="shared" si="129"/>
        <v>0</v>
      </c>
      <c r="DO126" s="26">
        <f t="shared" si="129"/>
        <v>0</v>
      </c>
      <c r="DP126" s="26">
        <f t="shared" si="129"/>
        <v>0</v>
      </c>
      <c r="DQ126" s="26">
        <f t="shared" si="129"/>
        <v>0</v>
      </c>
      <c r="DR126" s="26">
        <f t="shared" si="129"/>
        <v>0</v>
      </c>
      <c r="DS126" s="26">
        <f t="shared" si="130"/>
        <v>0</v>
      </c>
      <c r="DT126" s="26"/>
      <c r="DU126" s="26">
        <f t="shared" si="131"/>
        <v>4220000</v>
      </c>
      <c r="DX126" s="47">
        <v>377500000</v>
      </c>
      <c r="DY126" s="47">
        <v>32579932</v>
      </c>
      <c r="DZ126" s="261"/>
    </row>
    <row r="127" spans="1:130" ht="36" hidden="1" customHeight="1" x14ac:dyDescent="0.3">
      <c r="A127" s="162"/>
      <c r="B127" s="181"/>
      <c r="C127" s="220" t="s">
        <v>358</v>
      </c>
      <c r="D127" s="53" t="s">
        <v>359</v>
      </c>
      <c r="E127" s="236">
        <v>211</v>
      </c>
      <c r="F127" s="219" t="s">
        <v>297</v>
      </c>
      <c r="G127" s="26">
        <f t="shared" si="60"/>
        <v>427940125</v>
      </c>
      <c r="H127" s="37"/>
      <c r="I127" s="26">
        <v>258340125</v>
      </c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>
        <v>107000000</v>
      </c>
      <c r="X127" s="26">
        <v>62600000</v>
      </c>
      <c r="Y127" s="26"/>
      <c r="Z127" s="26"/>
      <c r="AA127" s="26"/>
      <c r="AB127" s="26"/>
      <c r="AC127" s="26"/>
      <c r="AD127" s="27">
        <f t="shared" si="114"/>
        <v>0.77904200500011533</v>
      </c>
      <c r="AE127" s="26">
        <f t="shared" si="121"/>
        <v>333383333</v>
      </c>
      <c r="AF127" s="26"/>
      <c r="AG127" s="26">
        <f>+'[5]ENERO 2019'!$K$70</f>
        <v>258340125</v>
      </c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>
        <f>+'[4]MARZO 2019'!$Y$95</f>
        <v>75043208</v>
      </c>
      <c r="AV127" s="26"/>
      <c r="AW127" s="26"/>
      <c r="AX127" s="26"/>
      <c r="AY127" s="26"/>
      <c r="AZ127" s="26"/>
      <c r="BA127" s="26"/>
      <c r="BB127" s="27">
        <f t="shared" si="92"/>
        <v>0.22095799499988467</v>
      </c>
      <c r="BC127" s="26">
        <f t="shared" si="122"/>
        <v>94556792</v>
      </c>
      <c r="BD127" s="26">
        <f t="shared" si="123"/>
        <v>0</v>
      </c>
      <c r="BE127" s="26">
        <f t="shared" si="123"/>
        <v>0</v>
      </c>
      <c r="BF127" s="26">
        <f t="shared" si="123"/>
        <v>0</v>
      </c>
      <c r="BG127" s="26">
        <f t="shared" si="124"/>
        <v>0</v>
      </c>
      <c r="BH127" s="26">
        <f t="shared" si="124"/>
        <v>0</v>
      </c>
      <c r="BI127" s="26">
        <f t="shared" si="124"/>
        <v>0</v>
      </c>
      <c r="BJ127" s="26">
        <f t="shared" si="124"/>
        <v>0</v>
      </c>
      <c r="BK127" s="26">
        <f t="shared" si="124"/>
        <v>0</v>
      </c>
      <c r="BL127" s="26">
        <f t="shared" si="124"/>
        <v>0</v>
      </c>
      <c r="BM127" s="26">
        <f t="shared" si="124"/>
        <v>0</v>
      </c>
      <c r="BN127" s="26">
        <f t="shared" si="124"/>
        <v>0</v>
      </c>
      <c r="BO127" s="26">
        <f t="shared" si="124"/>
        <v>0</v>
      </c>
      <c r="BP127" s="26">
        <f t="shared" si="124"/>
        <v>0</v>
      </c>
      <c r="BQ127" s="26">
        <f t="shared" si="124"/>
        <v>0</v>
      </c>
      <c r="BR127" s="26">
        <f t="shared" si="124"/>
        <v>0</v>
      </c>
      <c r="BS127" s="26">
        <f t="shared" si="124"/>
        <v>31956792</v>
      </c>
      <c r="BT127" s="26">
        <f t="shared" si="124"/>
        <v>62600000</v>
      </c>
      <c r="BU127" s="26">
        <f t="shared" si="124"/>
        <v>0</v>
      </c>
      <c r="BV127" s="26">
        <f t="shared" si="124"/>
        <v>0</v>
      </c>
      <c r="BW127" s="26">
        <f t="shared" si="125"/>
        <v>0</v>
      </c>
      <c r="BX127" s="26"/>
      <c r="BY127" s="26">
        <f t="shared" si="126"/>
        <v>0</v>
      </c>
      <c r="BZ127" s="27">
        <f t="shared" si="111"/>
        <v>0.76498069210032593</v>
      </c>
      <c r="CA127" s="26">
        <f t="shared" si="127"/>
        <v>327365933</v>
      </c>
      <c r="CB127" s="26"/>
      <c r="CC127" s="26">
        <f>+'[1]ABRIL 2019'!$H$114</f>
        <v>254132600</v>
      </c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>
        <f>+'[4]MARZO 2019'!$Y$120+'[4]MARZO 2019'!$H$125</f>
        <v>73233333</v>
      </c>
      <c r="CR127" s="26"/>
      <c r="CS127" s="26"/>
      <c r="CT127" s="26"/>
      <c r="CU127" s="26"/>
      <c r="CV127" s="26"/>
      <c r="CW127" s="26"/>
      <c r="CX127" s="27">
        <f t="shared" si="79"/>
        <v>0.23501930789967407</v>
      </c>
      <c r="CY127" s="26">
        <f t="shared" si="115"/>
        <v>100574192</v>
      </c>
      <c r="CZ127" s="26">
        <f t="shared" si="128"/>
        <v>0</v>
      </c>
      <c r="DA127" s="26">
        <f t="shared" si="128"/>
        <v>4207525</v>
      </c>
      <c r="DB127" s="26">
        <f t="shared" si="128"/>
        <v>0</v>
      </c>
      <c r="DC127" s="26">
        <f t="shared" si="129"/>
        <v>0</v>
      </c>
      <c r="DD127" s="26">
        <f t="shared" si="129"/>
        <v>0</v>
      </c>
      <c r="DE127" s="26">
        <f t="shared" si="129"/>
        <v>0</v>
      </c>
      <c r="DF127" s="26">
        <f t="shared" si="129"/>
        <v>0</v>
      </c>
      <c r="DG127" s="26">
        <f t="shared" si="129"/>
        <v>0</v>
      </c>
      <c r="DH127" s="26">
        <f t="shared" si="129"/>
        <v>0</v>
      </c>
      <c r="DI127" s="26">
        <f t="shared" si="129"/>
        <v>0</v>
      </c>
      <c r="DJ127" s="26">
        <f t="shared" si="129"/>
        <v>0</v>
      </c>
      <c r="DK127" s="26">
        <f t="shared" si="129"/>
        <v>0</v>
      </c>
      <c r="DL127" s="26">
        <f t="shared" si="129"/>
        <v>0</v>
      </c>
      <c r="DM127" s="26">
        <f t="shared" si="129"/>
        <v>0</v>
      </c>
      <c r="DN127" s="26">
        <f t="shared" si="129"/>
        <v>0</v>
      </c>
      <c r="DO127" s="26">
        <f t="shared" si="129"/>
        <v>33766667</v>
      </c>
      <c r="DP127" s="26">
        <f t="shared" si="129"/>
        <v>62600000</v>
      </c>
      <c r="DQ127" s="26">
        <f t="shared" si="129"/>
        <v>0</v>
      </c>
      <c r="DR127" s="26">
        <f t="shared" si="129"/>
        <v>0</v>
      </c>
      <c r="DS127" s="26">
        <f t="shared" si="130"/>
        <v>0</v>
      </c>
      <c r="DT127" s="26"/>
      <c r="DU127" s="26">
        <f t="shared" si="131"/>
        <v>0</v>
      </c>
      <c r="DX127" s="47">
        <v>427940125</v>
      </c>
      <c r="DY127" s="47">
        <v>327365933</v>
      </c>
      <c r="DZ127" s="261"/>
    </row>
    <row r="128" spans="1:130" ht="44.4" hidden="1" customHeight="1" x14ac:dyDescent="0.3">
      <c r="A128" s="162"/>
      <c r="B128" s="173"/>
      <c r="C128" s="220" t="s">
        <v>360</v>
      </c>
      <c r="D128" s="53" t="s">
        <v>361</v>
      </c>
      <c r="E128" s="236">
        <v>211</v>
      </c>
      <c r="F128" s="219" t="s">
        <v>297</v>
      </c>
      <c r="G128" s="26">
        <f t="shared" si="60"/>
        <v>5000000</v>
      </c>
      <c r="H128" s="37"/>
      <c r="I128" s="26">
        <v>5000000</v>
      </c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7">
        <f t="shared" si="114"/>
        <v>0</v>
      </c>
      <c r="AE128" s="26">
        <f t="shared" si="121"/>
        <v>0</v>
      </c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7">
        <f t="shared" si="92"/>
        <v>1</v>
      </c>
      <c r="BC128" s="26">
        <f t="shared" si="122"/>
        <v>5000000</v>
      </c>
      <c r="BD128" s="26">
        <f t="shared" si="123"/>
        <v>0</v>
      </c>
      <c r="BE128" s="26">
        <f t="shared" si="123"/>
        <v>5000000</v>
      </c>
      <c r="BF128" s="26">
        <f t="shared" si="123"/>
        <v>0</v>
      </c>
      <c r="BG128" s="26">
        <f t="shared" si="124"/>
        <v>0</v>
      </c>
      <c r="BH128" s="26">
        <f t="shared" si="124"/>
        <v>0</v>
      </c>
      <c r="BI128" s="26">
        <f t="shared" si="124"/>
        <v>0</v>
      </c>
      <c r="BJ128" s="26">
        <f t="shared" si="124"/>
        <v>0</v>
      </c>
      <c r="BK128" s="26">
        <f t="shared" si="124"/>
        <v>0</v>
      </c>
      <c r="BL128" s="26">
        <f t="shared" si="124"/>
        <v>0</v>
      </c>
      <c r="BM128" s="26">
        <f t="shared" si="124"/>
        <v>0</v>
      </c>
      <c r="BN128" s="26">
        <f t="shared" si="124"/>
        <v>0</v>
      </c>
      <c r="BO128" s="26">
        <f t="shared" si="124"/>
        <v>0</v>
      </c>
      <c r="BP128" s="26">
        <f t="shared" si="124"/>
        <v>0</v>
      </c>
      <c r="BQ128" s="26">
        <f t="shared" si="124"/>
        <v>0</v>
      </c>
      <c r="BR128" s="26">
        <f t="shared" si="124"/>
        <v>0</v>
      </c>
      <c r="BS128" s="26">
        <f t="shared" si="124"/>
        <v>0</v>
      </c>
      <c r="BT128" s="26">
        <f t="shared" si="124"/>
        <v>0</v>
      </c>
      <c r="BU128" s="26">
        <f t="shared" si="124"/>
        <v>0</v>
      </c>
      <c r="BV128" s="26">
        <f t="shared" si="124"/>
        <v>0</v>
      </c>
      <c r="BW128" s="26">
        <f t="shared" si="125"/>
        <v>0</v>
      </c>
      <c r="BX128" s="26"/>
      <c r="BY128" s="26">
        <f t="shared" si="126"/>
        <v>0</v>
      </c>
      <c r="BZ128" s="27">
        <f t="shared" si="111"/>
        <v>0</v>
      </c>
      <c r="CA128" s="26">
        <f t="shared" si="127"/>
        <v>0</v>
      </c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7">
        <f t="shared" si="79"/>
        <v>1</v>
      </c>
      <c r="CY128" s="26">
        <f t="shared" si="115"/>
        <v>5000000</v>
      </c>
      <c r="CZ128" s="26">
        <f t="shared" si="128"/>
        <v>0</v>
      </c>
      <c r="DA128" s="26">
        <f t="shared" si="128"/>
        <v>5000000</v>
      </c>
      <c r="DB128" s="26">
        <f t="shared" si="128"/>
        <v>0</v>
      </c>
      <c r="DC128" s="26">
        <f t="shared" si="129"/>
        <v>0</v>
      </c>
      <c r="DD128" s="26">
        <f t="shared" si="129"/>
        <v>0</v>
      </c>
      <c r="DE128" s="26">
        <f t="shared" si="129"/>
        <v>0</v>
      </c>
      <c r="DF128" s="26">
        <f t="shared" si="129"/>
        <v>0</v>
      </c>
      <c r="DG128" s="26">
        <f t="shared" si="129"/>
        <v>0</v>
      </c>
      <c r="DH128" s="26">
        <f t="shared" si="129"/>
        <v>0</v>
      </c>
      <c r="DI128" s="26">
        <f t="shared" si="129"/>
        <v>0</v>
      </c>
      <c r="DJ128" s="26">
        <f t="shared" si="129"/>
        <v>0</v>
      </c>
      <c r="DK128" s="26">
        <f t="shared" si="129"/>
        <v>0</v>
      </c>
      <c r="DL128" s="26">
        <f t="shared" si="129"/>
        <v>0</v>
      </c>
      <c r="DM128" s="26">
        <f t="shared" si="129"/>
        <v>0</v>
      </c>
      <c r="DN128" s="26">
        <f t="shared" si="129"/>
        <v>0</v>
      </c>
      <c r="DO128" s="26">
        <f t="shared" si="129"/>
        <v>0</v>
      </c>
      <c r="DP128" s="26">
        <f t="shared" si="129"/>
        <v>0</v>
      </c>
      <c r="DQ128" s="26">
        <f t="shared" si="129"/>
        <v>0</v>
      </c>
      <c r="DR128" s="26">
        <f t="shared" si="129"/>
        <v>0</v>
      </c>
      <c r="DS128" s="26">
        <f t="shared" si="130"/>
        <v>0</v>
      </c>
      <c r="DT128" s="26"/>
      <c r="DU128" s="26">
        <f t="shared" si="131"/>
        <v>0</v>
      </c>
      <c r="DX128" s="47">
        <v>5000000</v>
      </c>
      <c r="DY128" s="47">
        <v>0</v>
      </c>
      <c r="DZ128" s="261"/>
    </row>
    <row r="129" spans="1:130" ht="21.6" hidden="1" customHeight="1" x14ac:dyDescent="0.3">
      <c r="A129" s="162" t="s">
        <v>334</v>
      </c>
      <c r="B129" s="175" t="s">
        <v>362</v>
      </c>
      <c r="C129" s="220" t="s">
        <v>363</v>
      </c>
      <c r="D129" s="53" t="s">
        <v>364</v>
      </c>
      <c r="E129" s="236">
        <v>510</v>
      </c>
      <c r="F129" s="219" t="s">
        <v>365</v>
      </c>
      <c r="G129" s="26">
        <f t="shared" si="60"/>
        <v>130000000</v>
      </c>
      <c r="H129" s="26"/>
      <c r="I129" s="26">
        <v>120000000</v>
      </c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>
        <v>10000000</v>
      </c>
      <c r="Y129" s="26"/>
      <c r="Z129" s="26"/>
      <c r="AA129" s="26"/>
      <c r="AB129" s="26"/>
      <c r="AC129" s="26"/>
      <c r="AD129" s="27">
        <f t="shared" si="114"/>
        <v>0.92307692307692313</v>
      </c>
      <c r="AE129" s="26">
        <f t="shared" si="121"/>
        <v>120000000</v>
      </c>
      <c r="AF129" s="26"/>
      <c r="AG129" s="26">
        <f>+'[5]ENERO 2019'!$K$1023</f>
        <v>120000000</v>
      </c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7">
        <f t="shared" si="92"/>
        <v>7.6923076923076872E-2</v>
      </c>
      <c r="BC129" s="26">
        <f t="shared" si="122"/>
        <v>10000000</v>
      </c>
      <c r="BD129" s="26">
        <f t="shared" si="123"/>
        <v>0</v>
      </c>
      <c r="BE129" s="26">
        <f t="shared" si="123"/>
        <v>0</v>
      </c>
      <c r="BF129" s="26">
        <f t="shared" si="123"/>
        <v>0</v>
      </c>
      <c r="BG129" s="26">
        <f t="shared" si="124"/>
        <v>0</v>
      </c>
      <c r="BH129" s="26">
        <f t="shared" si="124"/>
        <v>0</v>
      </c>
      <c r="BI129" s="26">
        <f t="shared" si="124"/>
        <v>0</v>
      </c>
      <c r="BJ129" s="26">
        <f t="shared" si="124"/>
        <v>0</v>
      </c>
      <c r="BK129" s="26">
        <f t="shared" si="124"/>
        <v>0</v>
      </c>
      <c r="BL129" s="26">
        <f t="shared" si="124"/>
        <v>0</v>
      </c>
      <c r="BM129" s="26">
        <f t="shared" si="124"/>
        <v>0</v>
      </c>
      <c r="BN129" s="26">
        <f t="shared" si="124"/>
        <v>0</v>
      </c>
      <c r="BO129" s="26">
        <f t="shared" si="124"/>
        <v>0</v>
      </c>
      <c r="BP129" s="26">
        <f t="shared" si="124"/>
        <v>0</v>
      </c>
      <c r="BQ129" s="26">
        <f t="shared" si="124"/>
        <v>0</v>
      </c>
      <c r="BR129" s="26">
        <f t="shared" si="124"/>
        <v>0</v>
      </c>
      <c r="BS129" s="26">
        <f t="shared" si="124"/>
        <v>0</v>
      </c>
      <c r="BT129" s="26">
        <f t="shared" si="124"/>
        <v>10000000</v>
      </c>
      <c r="BU129" s="26">
        <f t="shared" si="124"/>
        <v>0</v>
      </c>
      <c r="BV129" s="26">
        <f t="shared" si="124"/>
        <v>0</v>
      </c>
      <c r="BW129" s="26">
        <f t="shared" si="125"/>
        <v>0</v>
      </c>
      <c r="BX129" s="26"/>
      <c r="BY129" s="26">
        <f t="shared" si="126"/>
        <v>0</v>
      </c>
      <c r="BZ129" s="27">
        <f t="shared" si="111"/>
        <v>0.71406665384615386</v>
      </c>
      <c r="CA129" s="26">
        <f t="shared" si="127"/>
        <v>92828665</v>
      </c>
      <c r="CB129" s="26"/>
      <c r="CC129" s="26">
        <f>+'[2]MAYO 2019'!$H$1953</f>
        <v>92828665</v>
      </c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7">
        <f t="shared" si="79"/>
        <v>0.28593334615384614</v>
      </c>
      <c r="CY129" s="26">
        <f t="shared" si="115"/>
        <v>37171335</v>
      </c>
      <c r="CZ129" s="26">
        <f t="shared" si="128"/>
        <v>0</v>
      </c>
      <c r="DA129" s="26">
        <f t="shared" si="128"/>
        <v>27171335</v>
      </c>
      <c r="DB129" s="26">
        <f t="shared" si="128"/>
        <v>0</v>
      </c>
      <c r="DC129" s="26">
        <f t="shared" si="129"/>
        <v>0</v>
      </c>
      <c r="DD129" s="26">
        <f t="shared" si="129"/>
        <v>0</v>
      </c>
      <c r="DE129" s="26">
        <f t="shared" si="129"/>
        <v>0</v>
      </c>
      <c r="DF129" s="26">
        <f t="shared" si="129"/>
        <v>0</v>
      </c>
      <c r="DG129" s="26">
        <f t="shared" si="129"/>
        <v>0</v>
      </c>
      <c r="DH129" s="26">
        <f t="shared" si="129"/>
        <v>0</v>
      </c>
      <c r="DI129" s="26">
        <f t="shared" si="129"/>
        <v>0</v>
      </c>
      <c r="DJ129" s="26">
        <f t="shared" si="129"/>
        <v>0</v>
      </c>
      <c r="DK129" s="26">
        <f t="shared" si="129"/>
        <v>0</v>
      </c>
      <c r="DL129" s="26">
        <f t="shared" si="129"/>
        <v>0</v>
      </c>
      <c r="DM129" s="26">
        <f t="shared" si="129"/>
        <v>0</v>
      </c>
      <c r="DN129" s="26">
        <f t="shared" si="129"/>
        <v>0</v>
      </c>
      <c r="DO129" s="26">
        <f t="shared" si="129"/>
        <v>0</v>
      </c>
      <c r="DP129" s="26">
        <f t="shared" si="129"/>
        <v>10000000</v>
      </c>
      <c r="DQ129" s="26">
        <f t="shared" si="129"/>
        <v>0</v>
      </c>
      <c r="DR129" s="26">
        <f t="shared" si="129"/>
        <v>0</v>
      </c>
      <c r="DS129" s="26">
        <f t="shared" si="130"/>
        <v>0</v>
      </c>
      <c r="DT129" s="26"/>
      <c r="DU129" s="26">
        <f t="shared" si="131"/>
        <v>0</v>
      </c>
      <c r="DX129" s="47">
        <v>130000000</v>
      </c>
      <c r="DY129" s="47">
        <v>92828665</v>
      </c>
      <c r="DZ129" s="261"/>
    </row>
    <row r="130" spans="1:130" ht="21.6" hidden="1" customHeight="1" x14ac:dyDescent="0.3">
      <c r="A130" s="162"/>
      <c r="B130" s="176"/>
      <c r="C130" s="220" t="s">
        <v>366</v>
      </c>
      <c r="D130" s="53" t="s">
        <v>367</v>
      </c>
      <c r="E130" s="236">
        <v>510</v>
      </c>
      <c r="F130" s="219" t="s">
        <v>365</v>
      </c>
      <c r="G130" s="26">
        <f t="shared" si="60"/>
        <v>128270473</v>
      </c>
      <c r="H130" s="26"/>
      <c r="I130" s="26">
        <v>118270473</v>
      </c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>
        <v>10000000</v>
      </c>
      <c r="Y130" s="26"/>
      <c r="Z130" s="26"/>
      <c r="AA130" s="26"/>
      <c r="AB130" s="26"/>
      <c r="AC130" s="26"/>
      <c r="AD130" s="27">
        <f t="shared" si="114"/>
        <v>0.9220397355204264</v>
      </c>
      <c r="AE130" s="26">
        <f t="shared" si="121"/>
        <v>118270473</v>
      </c>
      <c r="AF130" s="26"/>
      <c r="AG130" s="26">
        <f>+'[5]ENERO 2019'!$K$1036</f>
        <v>118270473</v>
      </c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7">
        <f t="shared" si="92"/>
        <v>7.7960264479573604E-2</v>
      </c>
      <c r="BC130" s="26">
        <f t="shared" si="122"/>
        <v>10000000</v>
      </c>
      <c r="BD130" s="26">
        <f t="shared" si="123"/>
        <v>0</v>
      </c>
      <c r="BE130" s="26">
        <f t="shared" si="123"/>
        <v>0</v>
      </c>
      <c r="BF130" s="26">
        <f t="shared" si="123"/>
        <v>0</v>
      </c>
      <c r="BG130" s="26">
        <f t="shared" si="124"/>
        <v>0</v>
      </c>
      <c r="BH130" s="26">
        <f t="shared" si="124"/>
        <v>0</v>
      </c>
      <c r="BI130" s="26">
        <f t="shared" si="124"/>
        <v>0</v>
      </c>
      <c r="BJ130" s="26">
        <f t="shared" si="124"/>
        <v>0</v>
      </c>
      <c r="BK130" s="26">
        <f t="shared" si="124"/>
        <v>0</v>
      </c>
      <c r="BL130" s="26">
        <f t="shared" si="124"/>
        <v>0</v>
      </c>
      <c r="BM130" s="26">
        <f t="shared" si="124"/>
        <v>0</v>
      </c>
      <c r="BN130" s="26">
        <f t="shared" si="124"/>
        <v>0</v>
      </c>
      <c r="BO130" s="26">
        <f t="shared" si="124"/>
        <v>0</v>
      </c>
      <c r="BP130" s="26">
        <f t="shared" si="124"/>
        <v>0</v>
      </c>
      <c r="BQ130" s="26">
        <f t="shared" si="124"/>
        <v>0</v>
      </c>
      <c r="BR130" s="26">
        <f t="shared" si="124"/>
        <v>0</v>
      </c>
      <c r="BS130" s="26">
        <f t="shared" si="124"/>
        <v>0</v>
      </c>
      <c r="BT130" s="26">
        <f t="shared" si="124"/>
        <v>10000000</v>
      </c>
      <c r="BU130" s="26">
        <f t="shared" si="124"/>
        <v>0</v>
      </c>
      <c r="BV130" s="26">
        <f t="shared" si="124"/>
        <v>0</v>
      </c>
      <c r="BW130" s="26">
        <f t="shared" si="125"/>
        <v>0</v>
      </c>
      <c r="BX130" s="26"/>
      <c r="BY130" s="26">
        <f t="shared" si="126"/>
        <v>0</v>
      </c>
      <c r="BZ130" s="27">
        <f t="shared" si="111"/>
        <v>0.47230927416943413</v>
      </c>
      <c r="CA130" s="26">
        <f t="shared" si="127"/>
        <v>60583334</v>
      </c>
      <c r="CB130" s="26"/>
      <c r="CC130" s="26">
        <f>+'[2]MAYO 2019'!$H$1968</f>
        <v>60583334</v>
      </c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7">
        <f t="shared" si="79"/>
        <v>0.52769072583056587</v>
      </c>
      <c r="CY130" s="26">
        <f t="shared" si="115"/>
        <v>67687139</v>
      </c>
      <c r="CZ130" s="26">
        <f t="shared" si="128"/>
        <v>0</v>
      </c>
      <c r="DA130" s="26">
        <f t="shared" si="128"/>
        <v>57687139</v>
      </c>
      <c r="DB130" s="26">
        <f t="shared" si="128"/>
        <v>0</v>
      </c>
      <c r="DC130" s="26">
        <f t="shared" si="129"/>
        <v>0</v>
      </c>
      <c r="DD130" s="26">
        <f t="shared" si="129"/>
        <v>0</v>
      </c>
      <c r="DE130" s="26">
        <f t="shared" si="129"/>
        <v>0</v>
      </c>
      <c r="DF130" s="26">
        <f t="shared" si="129"/>
        <v>0</v>
      </c>
      <c r="DG130" s="26">
        <f t="shared" si="129"/>
        <v>0</v>
      </c>
      <c r="DH130" s="26">
        <f t="shared" si="129"/>
        <v>0</v>
      </c>
      <c r="DI130" s="26">
        <f t="shared" si="129"/>
        <v>0</v>
      </c>
      <c r="DJ130" s="26">
        <f t="shared" si="129"/>
        <v>0</v>
      </c>
      <c r="DK130" s="26">
        <f t="shared" si="129"/>
        <v>0</v>
      </c>
      <c r="DL130" s="26">
        <f t="shared" si="129"/>
        <v>0</v>
      </c>
      <c r="DM130" s="26">
        <f t="shared" si="129"/>
        <v>0</v>
      </c>
      <c r="DN130" s="26">
        <f t="shared" si="129"/>
        <v>0</v>
      </c>
      <c r="DO130" s="26">
        <f t="shared" si="129"/>
        <v>0</v>
      </c>
      <c r="DP130" s="26">
        <f t="shared" si="129"/>
        <v>10000000</v>
      </c>
      <c r="DQ130" s="26">
        <f t="shared" si="129"/>
        <v>0</v>
      </c>
      <c r="DR130" s="26">
        <f t="shared" si="129"/>
        <v>0</v>
      </c>
      <c r="DS130" s="26">
        <f t="shared" si="130"/>
        <v>0</v>
      </c>
      <c r="DT130" s="26"/>
      <c r="DU130" s="26">
        <f t="shared" si="131"/>
        <v>0</v>
      </c>
      <c r="DX130" s="47">
        <v>128270473</v>
      </c>
      <c r="DY130" s="47">
        <v>60583334</v>
      </c>
      <c r="DZ130" s="261"/>
    </row>
    <row r="131" spans="1:130" ht="32.25" hidden="1" customHeight="1" x14ac:dyDescent="0.3">
      <c r="A131" s="162"/>
      <c r="B131" s="176"/>
      <c r="C131" s="220" t="s">
        <v>368</v>
      </c>
      <c r="D131" s="53" t="s">
        <v>369</v>
      </c>
      <c r="E131" s="236">
        <v>510</v>
      </c>
      <c r="F131" s="219" t="s">
        <v>365</v>
      </c>
      <c r="G131" s="26">
        <f t="shared" si="60"/>
        <v>160000000</v>
      </c>
      <c r="H131" s="26"/>
      <c r="I131" s="26">
        <v>150000000</v>
      </c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>
        <v>10000000</v>
      </c>
      <c r="Y131" s="26"/>
      <c r="Z131" s="26"/>
      <c r="AA131" s="26"/>
      <c r="AB131" s="26"/>
      <c r="AC131" s="26"/>
      <c r="AD131" s="27">
        <f t="shared" si="114"/>
        <v>0.9375</v>
      </c>
      <c r="AE131" s="26">
        <f t="shared" si="121"/>
        <v>150000000</v>
      </c>
      <c r="AF131" s="26"/>
      <c r="AG131" s="26">
        <f>+'[5]ENERO 2019'!$K$1048</f>
        <v>150000000</v>
      </c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7">
        <f t="shared" si="92"/>
        <v>6.25E-2</v>
      </c>
      <c r="BC131" s="26">
        <f t="shared" si="122"/>
        <v>10000000</v>
      </c>
      <c r="BD131" s="26">
        <f t="shared" si="123"/>
        <v>0</v>
      </c>
      <c r="BE131" s="26">
        <f t="shared" si="123"/>
        <v>0</v>
      </c>
      <c r="BF131" s="26">
        <f t="shared" si="123"/>
        <v>0</v>
      </c>
      <c r="BG131" s="26">
        <f t="shared" si="124"/>
        <v>0</v>
      </c>
      <c r="BH131" s="26">
        <f t="shared" si="124"/>
        <v>0</v>
      </c>
      <c r="BI131" s="26">
        <f t="shared" si="124"/>
        <v>0</v>
      </c>
      <c r="BJ131" s="26">
        <f t="shared" si="124"/>
        <v>0</v>
      </c>
      <c r="BK131" s="26">
        <f t="shared" si="124"/>
        <v>0</v>
      </c>
      <c r="BL131" s="26">
        <f t="shared" si="124"/>
        <v>0</v>
      </c>
      <c r="BM131" s="26">
        <f t="shared" si="124"/>
        <v>0</v>
      </c>
      <c r="BN131" s="26">
        <f t="shared" si="124"/>
        <v>0</v>
      </c>
      <c r="BO131" s="26">
        <f t="shared" si="124"/>
        <v>0</v>
      </c>
      <c r="BP131" s="26">
        <f t="shared" si="124"/>
        <v>0</v>
      </c>
      <c r="BQ131" s="26">
        <f t="shared" si="124"/>
        <v>0</v>
      </c>
      <c r="BR131" s="26">
        <f t="shared" si="124"/>
        <v>0</v>
      </c>
      <c r="BS131" s="26">
        <f t="shared" si="124"/>
        <v>0</v>
      </c>
      <c r="BT131" s="26">
        <f t="shared" si="124"/>
        <v>10000000</v>
      </c>
      <c r="BU131" s="26">
        <f t="shared" si="124"/>
        <v>0</v>
      </c>
      <c r="BV131" s="26">
        <f t="shared" si="124"/>
        <v>0</v>
      </c>
      <c r="BW131" s="26">
        <f t="shared" si="125"/>
        <v>0</v>
      </c>
      <c r="BX131" s="26"/>
      <c r="BY131" s="26">
        <f t="shared" si="126"/>
        <v>0</v>
      </c>
      <c r="BZ131" s="27">
        <f t="shared" si="111"/>
        <v>0.27811458124999999</v>
      </c>
      <c r="CA131" s="26">
        <f t="shared" si="127"/>
        <v>44498333</v>
      </c>
      <c r="CB131" s="26"/>
      <c r="CC131" s="26">
        <f>+'[2]MAYO 2019'!$H$1980</f>
        <v>44498333</v>
      </c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7">
        <f t="shared" si="79"/>
        <v>0.72188541875000001</v>
      </c>
      <c r="CY131" s="26">
        <f t="shared" si="115"/>
        <v>115501667</v>
      </c>
      <c r="CZ131" s="26">
        <f t="shared" si="128"/>
        <v>0</v>
      </c>
      <c r="DA131" s="26">
        <f t="shared" si="128"/>
        <v>105501667</v>
      </c>
      <c r="DB131" s="26">
        <f t="shared" si="128"/>
        <v>0</v>
      </c>
      <c r="DC131" s="26">
        <f t="shared" si="129"/>
        <v>0</v>
      </c>
      <c r="DD131" s="26">
        <f t="shared" si="129"/>
        <v>0</v>
      </c>
      <c r="DE131" s="26">
        <f t="shared" si="129"/>
        <v>0</v>
      </c>
      <c r="DF131" s="26">
        <f t="shared" si="129"/>
        <v>0</v>
      </c>
      <c r="DG131" s="26">
        <f t="shared" si="129"/>
        <v>0</v>
      </c>
      <c r="DH131" s="26">
        <f t="shared" si="129"/>
        <v>0</v>
      </c>
      <c r="DI131" s="26">
        <f t="shared" si="129"/>
        <v>0</v>
      </c>
      <c r="DJ131" s="26">
        <f t="shared" si="129"/>
        <v>0</v>
      </c>
      <c r="DK131" s="26">
        <f t="shared" si="129"/>
        <v>0</v>
      </c>
      <c r="DL131" s="26">
        <f t="shared" si="129"/>
        <v>0</v>
      </c>
      <c r="DM131" s="26">
        <f t="shared" si="129"/>
        <v>0</v>
      </c>
      <c r="DN131" s="26">
        <f t="shared" si="129"/>
        <v>0</v>
      </c>
      <c r="DO131" s="26">
        <f t="shared" si="129"/>
        <v>0</v>
      </c>
      <c r="DP131" s="26">
        <f t="shared" si="129"/>
        <v>10000000</v>
      </c>
      <c r="DQ131" s="26">
        <f t="shared" si="129"/>
        <v>0</v>
      </c>
      <c r="DR131" s="26">
        <f t="shared" si="129"/>
        <v>0</v>
      </c>
      <c r="DS131" s="26">
        <f t="shared" si="130"/>
        <v>0</v>
      </c>
      <c r="DT131" s="26"/>
      <c r="DU131" s="26">
        <f t="shared" si="131"/>
        <v>0</v>
      </c>
      <c r="DX131" s="47">
        <v>160000000</v>
      </c>
      <c r="DY131" s="47">
        <v>44498333</v>
      </c>
      <c r="DZ131" s="261"/>
    </row>
    <row r="132" spans="1:130" ht="18.600000000000001" hidden="1" customHeight="1" x14ac:dyDescent="0.3">
      <c r="A132" s="162"/>
      <c r="B132" s="176"/>
      <c r="C132" s="220" t="s">
        <v>370</v>
      </c>
      <c r="D132" s="53" t="s">
        <v>371</v>
      </c>
      <c r="E132" s="236">
        <v>510</v>
      </c>
      <c r="F132" s="219" t="s">
        <v>365</v>
      </c>
      <c r="G132" s="26">
        <f t="shared" si="60"/>
        <v>14000000</v>
      </c>
      <c r="H132" s="26"/>
      <c r="I132" s="26">
        <v>7000000</v>
      </c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>
        <v>7000000</v>
      </c>
      <c r="Y132" s="26"/>
      <c r="Z132" s="26"/>
      <c r="AA132" s="26"/>
      <c r="AB132" s="26"/>
      <c r="AC132" s="26"/>
      <c r="AD132" s="27">
        <f t="shared" si="114"/>
        <v>0</v>
      </c>
      <c r="AE132" s="26">
        <f t="shared" si="121"/>
        <v>0</v>
      </c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7">
        <f t="shared" si="92"/>
        <v>1</v>
      </c>
      <c r="BC132" s="26">
        <f t="shared" si="122"/>
        <v>14000000</v>
      </c>
      <c r="BD132" s="26">
        <f t="shared" si="123"/>
        <v>0</v>
      </c>
      <c r="BE132" s="26">
        <f t="shared" si="123"/>
        <v>7000000</v>
      </c>
      <c r="BF132" s="26">
        <f t="shared" si="123"/>
        <v>0</v>
      </c>
      <c r="BG132" s="26">
        <f t="shared" si="124"/>
        <v>0</v>
      </c>
      <c r="BH132" s="26">
        <f t="shared" si="124"/>
        <v>0</v>
      </c>
      <c r="BI132" s="26">
        <f t="shared" si="124"/>
        <v>0</v>
      </c>
      <c r="BJ132" s="26">
        <f t="shared" si="124"/>
        <v>0</v>
      </c>
      <c r="BK132" s="26">
        <f t="shared" si="124"/>
        <v>0</v>
      </c>
      <c r="BL132" s="26">
        <f t="shared" si="124"/>
        <v>0</v>
      </c>
      <c r="BM132" s="26">
        <f t="shared" si="124"/>
        <v>0</v>
      </c>
      <c r="BN132" s="26">
        <f t="shared" si="124"/>
        <v>0</v>
      </c>
      <c r="BO132" s="26">
        <f t="shared" si="124"/>
        <v>0</v>
      </c>
      <c r="BP132" s="26">
        <f t="shared" si="124"/>
        <v>0</v>
      </c>
      <c r="BQ132" s="26">
        <f t="shared" si="124"/>
        <v>0</v>
      </c>
      <c r="BR132" s="26">
        <f t="shared" si="124"/>
        <v>0</v>
      </c>
      <c r="BS132" s="26">
        <f t="shared" si="124"/>
        <v>0</v>
      </c>
      <c r="BT132" s="26">
        <f t="shared" si="124"/>
        <v>7000000</v>
      </c>
      <c r="BU132" s="26">
        <f t="shared" si="124"/>
        <v>0</v>
      </c>
      <c r="BV132" s="26">
        <f t="shared" si="124"/>
        <v>0</v>
      </c>
      <c r="BW132" s="26">
        <f t="shared" si="125"/>
        <v>0</v>
      </c>
      <c r="BX132" s="26"/>
      <c r="BY132" s="26">
        <f t="shared" si="126"/>
        <v>0</v>
      </c>
      <c r="BZ132" s="27">
        <f t="shared" si="111"/>
        <v>0</v>
      </c>
      <c r="CA132" s="26">
        <f t="shared" si="127"/>
        <v>0</v>
      </c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7">
        <f t="shared" si="79"/>
        <v>1</v>
      </c>
      <c r="CY132" s="26">
        <f t="shared" si="115"/>
        <v>14000000</v>
      </c>
      <c r="CZ132" s="26">
        <f t="shared" si="128"/>
        <v>0</v>
      </c>
      <c r="DA132" s="26">
        <f t="shared" si="128"/>
        <v>7000000</v>
      </c>
      <c r="DB132" s="26">
        <f t="shared" si="128"/>
        <v>0</v>
      </c>
      <c r="DC132" s="26">
        <f t="shared" si="129"/>
        <v>0</v>
      </c>
      <c r="DD132" s="26">
        <f t="shared" si="129"/>
        <v>0</v>
      </c>
      <c r="DE132" s="26">
        <f t="shared" si="129"/>
        <v>0</v>
      </c>
      <c r="DF132" s="26">
        <f t="shared" si="129"/>
        <v>0</v>
      </c>
      <c r="DG132" s="26">
        <f t="shared" si="129"/>
        <v>0</v>
      </c>
      <c r="DH132" s="26">
        <f t="shared" si="129"/>
        <v>0</v>
      </c>
      <c r="DI132" s="26">
        <f t="shared" si="129"/>
        <v>0</v>
      </c>
      <c r="DJ132" s="26">
        <f t="shared" si="129"/>
        <v>0</v>
      </c>
      <c r="DK132" s="26">
        <f t="shared" si="129"/>
        <v>0</v>
      </c>
      <c r="DL132" s="26">
        <f t="shared" si="129"/>
        <v>0</v>
      </c>
      <c r="DM132" s="26">
        <f t="shared" si="129"/>
        <v>0</v>
      </c>
      <c r="DN132" s="26">
        <f t="shared" si="129"/>
        <v>0</v>
      </c>
      <c r="DO132" s="26">
        <f t="shared" si="129"/>
        <v>0</v>
      </c>
      <c r="DP132" s="26">
        <f t="shared" si="129"/>
        <v>7000000</v>
      </c>
      <c r="DQ132" s="26">
        <f t="shared" si="129"/>
        <v>0</v>
      </c>
      <c r="DR132" s="26">
        <f t="shared" si="129"/>
        <v>0</v>
      </c>
      <c r="DS132" s="26">
        <f t="shared" si="130"/>
        <v>0</v>
      </c>
      <c r="DT132" s="26"/>
      <c r="DU132" s="26">
        <f t="shared" si="131"/>
        <v>0</v>
      </c>
      <c r="DX132" s="47">
        <v>14000000</v>
      </c>
      <c r="DY132" s="47">
        <v>0</v>
      </c>
      <c r="DZ132" s="261"/>
    </row>
    <row r="133" spans="1:130" ht="75.75" hidden="1" customHeight="1" x14ac:dyDescent="0.3">
      <c r="A133" s="162"/>
      <c r="B133" s="176"/>
      <c r="C133" s="220" t="s">
        <v>372</v>
      </c>
      <c r="D133" s="221" t="s">
        <v>373</v>
      </c>
      <c r="E133" s="236">
        <v>510</v>
      </c>
      <c r="F133" s="219" t="s">
        <v>374</v>
      </c>
      <c r="G133" s="26">
        <f t="shared" si="60"/>
        <v>0</v>
      </c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7" t="e">
        <f t="shared" si="114"/>
        <v>#DIV/0!</v>
      </c>
      <c r="AE133" s="26">
        <f t="shared" si="121"/>
        <v>0</v>
      </c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7" t="e">
        <f t="shared" si="92"/>
        <v>#DIV/0!</v>
      </c>
      <c r="BC133" s="26">
        <f t="shared" si="122"/>
        <v>0</v>
      </c>
      <c r="BD133" s="26">
        <f t="shared" si="123"/>
        <v>0</v>
      </c>
      <c r="BE133" s="26">
        <f t="shared" si="123"/>
        <v>0</v>
      </c>
      <c r="BF133" s="26">
        <f t="shared" si="123"/>
        <v>0</v>
      </c>
      <c r="BG133" s="26">
        <f t="shared" si="124"/>
        <v>0</v>
      </c>
      <c r="BH133" s="26">
        <f t="shared" si="124"/>
        <v>0</v>
      </c>
      <c r="BI133" s="26">
        <f t="shared" si="124"/>
        <v>0</v>
      </c>
      <c r="BJ133" s="26">
        <f t="shared" si="124"/>
        <v>0</v>
      </c>
      <c r="BK133" s="26">
        <f t="shared" si="124"/>
        <v>0</v>
      </c>
      <c r="BL133" s="26">
        <f t="shared" si="124"/>
        <v>0</v>
      </c>
      <c r="BM133" s="26">
        <f t="shared" si="124"/>
        <v>0</v>
      </c>
      <c r="BN133" s="26">
        <f t="shared" si="124"/>
        <v>0</v>
      </c>
      <c r="BO133" s="26">
        <f t="shared" si="124"/>
        <v>0</v>
      </c>
      <c r="BP133" s="26">
        <f t="shared" si="124"/>
        <v>0</v>
      </c>
      <c r="BQ133" s="26">
        <f t="shared" si="124"/>
        <v>0</v>
      </c>
      <c r="BR133" s="26">
        <f t="shared" si="124"/>
        <v>0</v>
      </c>
      <c r="BS133" s="26">
        <f t="shared" si="124"/>
        <v>0</v>
      </c>
      <c r="BT133" s="26">
        <f t="shared" si="124"/>
        <v>0</v>
      </c>
      <c r="BU133" s="26">
        <f t="shared" si="124"/>
        <v>0</v>
      </c>
      <c r="BV133" s="26">
        <f t="shared" si="124"/>
        <v>0</v>
      </c>
      <c r="BW133" s="26">
        <f t="shared" si="125"/>
        <v>0</v>
      </c>
      <c r="BX133" s="26"/>
      <c r="BY133" s="26">
        <f t="shared" si="126"/>
        <v>0</v>
      </c>
      <c r="BZ133" s="27" t="e">
        <f t="shared" si="111"/>
        <v>#DIV/0!</v>
      </c>
      <c r="CA133" s="26">
        <f t="shared" si="127"/>
        <v>0</v>
      </c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7" t="e">
        <f t="shared" si="79"/>
        <v>#DIV/0!</v>
      </c>
      <c r="CY133" s="26">
        <f t="shared" si="115"/>
        <v>0</v>
      </c>
      <c r="CZ133" s="26">
        <f t="shared" si="128"/>
        <v>0</v>
      </c>
      <c r="DA133" s="26">
        <f t="shared" si="128"/>
        <v>0</v>
      </c>
      <c r="DB133" s="26">
        <f t="shared" si="128"/>
        <v>0</v>
      </c>
      <c r="DC133" s="26">
        <f t="shared" si="129"/>
        <v>0</v>
      </c>
      <c r="DD133" s="26">
        <f t="shared" si="129"/>
        <v>0</v>
      </c>
      <c r="DE133" s="26">
        <f t="shared" si="129"/>
        <v>0</v>
      </c>
      <c r="DF133" s="26">
        <f t="shared" si="129"/>
        <v>0</v>
      </c>
      <c r="DG133" s="26">
        <f t="shared" si="129"/>
        <v>0</v>
      </c>
      <c r="DH133" s="26">
        <f t="shared" si="129"/>
        <v>0</v>
      </c>
      <c r="DI133" s="26">
        <f t="shared" si="129"/>
        <v>0</v>
      </c>
      <c r="DJ133" s="26">
        <f t="shared" si="129"/>
        <v>0</v>
      </c>
      <c r="DK133" s="26">
        <f t="shared" si="129"/>
        <v>0</v>
      </c>
      <c r="DL133" s="26">
        <f t="shared" si="129"/>
        <v>0</v>
      </c>
      <c r="DM133" s="26">
        <f t="shared" si="129"/>
        <v>0</v>
      </c>
      <c r="DN133" s="26">
        <f t="shared" si="129"/>
        <v>0</v>
      </c>
      <c r="DO133" s="26">
        <f t="shared" si="129"/>
        <v>0</v>
      </c>
      <c r="DP133" s="26">
        <f t="shared" si="129"/>
        <v>0</v>
      </c>
      <c r="DQ133" s="26">
        <f t="shared" si="129"/>
        <v>0</v>
      </c>
      <c r="DR133" s="26">
        <f t="shared" si="129"/>
        <v>0</v>
      </c>
      <c r="DS133" s="26">
        <f t="shared" si="130"/>
        <v>0</v>
      </c>
      <c r="DT133" s="26"/>
      <c r="DU133" s="26">
        <f t="shared" si="131"/>
        <v>0</v>
      </c>
      <c r="DX133" s="47">
        <v>0</v>
      </c>
      <c r="DY133" s="47">
        <v>0</v>
      </c>
      <c r="DZ133" s="261"/>
    </row>
    <row r="134" spans="1:130" ht="82.5" hidden="1" customHeight="1" x14ac:dyDescent="0.3">
      <c r="A134" s="162"/>
      <c r="B134" s="176"/>
      <c r="C134" s="220" t="s">
        <v>375</v>
      </c>
      <c r="D134" s="221" t="s">
        <v>376</v>
      </c>
      <c r="E134" s="236">
        <v>510</v>
      </c>
      <c r="F134" s="219" t="s">
        <v>374</v>
      </c>
      <c r="G134" s="26">
        <f t="shared" si="60"/>
        <v>4000000</v>
      </c>
      <c r="H134" s="26"/>
      <c r="I134" s="26">
        <v>4000000</v>
      </c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7">
        <f t="shared" si="114"/>
        <v>0</v>
      </c>
      <c r="AE134" s="26">
        <f t="shared" si="121"/>
        <v>0</v>
      </c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7">
        <f t="shared" si="92"/>
        <v>1</v>
      </c>
      <c r="BC134" s="26">
        <f t="shared" si="122"/>
        <v>4000000</v>
      </c>
      <c r="BD134" s="26">
        <f t="shared" si="123"/>
        <v>0</v>
      </c>
      <c r="BE134" s="26">
        <f t="shared" si="123"/>
        <v>4000000</v>
      </c>
      <c r="BF134" s="26">
        <f t="shared" si="123"/>
        <v>0</v>
      </c>
      <c r="BG134" s="26">
        <f t="shared" si="124"/>
        <v>0</v>
      </c>
      <c r="BH134" s="26">
        <f t="shared" si="124"/>
        <v>0</v>
      </c>
      <c r="BI134" s="26">
        <f t="shared" si="124"/>
        <v>0</v>
      </c>
      <c r="BJ134" s="26">
        <f t="shared" si="124"/>
        <v>0</v>
      </c>
      <c r="BK134" s="26">
        <f t="shared" si="124"/>
        <v>0</v>
      </c>
      <c r="BL134" s="26">
        <f t="shared" si="124"/>
        <v>0</v>
      </c>
      <c r="BM134" s="26">
        <f t="shared" si="124"/>
        <v>0</v>
      </c>
      <c r="BN134" s="26">
        <f t="shared" si="124"/>
        <v>0</v>
      </c>
      <c r="BO134" s="26">
        <f t="shared" si="124"/>
        <v>0</v>
      </c>
      <c r="BP134" s="26">
        <f t="shared" si="124"/>
        <v>0</v>
      </c>
      <c r="BQ134" s="26">
        <f t="shared" si="124"/>
        <v>0</v>
      </c>
      <c r="BR134" s="26">
        <f t="shared" si="124"/>
        <v>0</v>
      </c>
      <c r="BS134" s="26">
        <f t="shared" si="124"/>
        <v>0</v>
      </c>
      <c r="BT134" s="26">
        <f t="shared" si="124"/>
        <v>0</v>
      </c>
      <c r="BU134" s="26">
        <f t="shared" si="124"/>
        <v>0</v>
      </c>
      <c r="BV134" s="26">
        <f t="shared" si="124"/>
        <v>0</v>
      </c>
      <c r="BW134" s="26">
        <f t="shared" si="125"/>
        <v>0</v>
      </c>
      <c r="BX134" s="26"/>
      <c r="BY134" s="26">
        <f t="shared" si="126"/>
        <v>0</v>
      </c>
      <c r="BZ134" s="27">
        <f t="shared" si="111"/>
        <v>0</v>
      </c>
      <c r="CA134" s="26">
        <f t="shared" si="127"/>
        <v>0</v>
      </c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7">
        <f t="shared" si="79"/>
        <v>1</v>
      </c>
      <c r="CY134" s="26">
        <f t="shared" si="115"/>
        <v>4000000</v>
      </c>
      <c r="CZ134" s="26">
        <f t="shared" si="128"/>
        <v>0</v>
      </c>
      <c r="DA134" s="26">
        <f t="shared" si="128"/>
        <v>4000000</v>
      </c>
      <c r="DB134" s="26">
        <f t="shared" si="128"/>
        <v>0</v>
      </c>
      <c r="DC134" s="26">
        <f t="shared" si="129"/>
        <v>0</v>
      </c>
      <c r="DD134" s="26">
        <f t="shared" si="129"/>
        <v>0</v>
      </c>
      <c r="DE134" s="26">
        <f t="shared" si="129"/>
        <v>0</v>
      </c>
      <c r="DF134" s="26">
        <f t="shared" si="129"/>
        <v>0</v>
      </c>
      <c r="DG134" s="26">
        <f t="shared" si="129"/>
        <v>0</v>
      </c>
      <c r="DH134" s="26">
        <f t="shared" si="129"/>
        <v>0</v>
      </c>
      <c r="DI134" s="26">
        <f t="shared" si="129"/>
        <v>0</v>
      </c>
      <c r="DJ134" s="26">
        <f t="shared" si="129"/>
        <v>0</v>
      </c>
      <c r="DK134" s="26">
        <f t="shared" si="129"/>
        <v>0</v>
      </c>
      <c r="DL134" s="26">
        <f t="shared" si="129"/>
        <v>0</v>
      </c>
      <c r="DM134" s="26">
        <f t="shared" si="129"/>
        <v>0</v>
      </c>
      <c r="DN134" s="26">
        <f t="shared" si="129"/>
        <v>0</v>
      </c>
      <c r="DO134" s="26">
        <f t="shared" si="129"/>
        <v>0</v>
      </c>
      <c r="DP134" s="26">
        <f t="shared" si="129"/>
        <v>0</v>
      </c>
      <c r="DQ134" s="26">
        <f t="shared" si="129"/>
        <v>0</v>
      </c>
      <c r="DR134" s="26">
        <f t="shared" si="129"/>
        <v>0</v>
      </c>
      <c r="DS134" s="26">
        <f t="shared" si="130"/>
        <v>0</v>
      </c>
      <c r="DT134" s="26"/>
      <c r="DU134" s="26">
        <f t="shared" si="131"/>
        <v>0</v>
      </c>
      <c r="DX134" s="47">
        <v>4000000</v>
      </c>
      <c r="DY134" s="47">
        <v>0</v>
      </c>
      <c r="DZ134" s="261"/>
    </row>
    <row r="135" spans="1:130" ht="29.25" hidden="1" customHeight="1" x14ac:dyDescent="0.3">
      <c r="A135" s="162"/>
      <c r="B135" s="164"/>
      <c r="C135" s="220" t="s">
        <v>377</v>
      </c>
      <c r="D135" s="221" t="s">
        <v>378</v>
      </c>
      <c r="E135" s="236">
        <v>510</v>
      </c>
      <c r="F135" s="219" t="s">
        <v>297</v>
      </c>
      <c r="G135" s="26">
        <f t="shared" si="60"/>
        <v>100000000</v>
      </c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>
        <v>100000000</v>
      </c>
      <c r="Y135" s="26"/>
      <c r="Z135" s="26"/>
      <c r="AA135" s="26"/>
      <c r="AB135" s="26"/>
      <c r="AC135" s="26"/>
      <c r="AD135" s="27">
        <f t="shared" si="114"/>
        <v>0.158</v>
      </c>
      <c r="AE135" s="26">
        <f t="shared" si="121"/>
        <v>15800000</v>
      </c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>
        <f>+'[2]MAYO 2019'!$Z$2014</f>
        <v>15800000</v>
      </c>
      <c r="AW135" s="26"/>
      <c r="AX135" s="26"/>
      <c r="AY135" s="26"/>
      <c r="AZ135" s="26"/>
      <c r="BA135" s="26"/>
      <c r="BB135" s="27">
        <f t="shared" si="92"/>
        <v>0.84199999999999997</v>
      </c>
      <c r="BC135" s="26">
        <f t="shared" si="122"/>
        <v>84200000</v>
      </c>
      <c r="BD135" s="26">
        <f t="shared" si="123"/>
        <v>0</v>
      </c>
      <c r="BE135" s="26">
        <f t="shared" si="123"/>
        <v>0</v>
      </c>
      <c r="BF135" s="26">
        <f t="shared" si="123"/>
        <v>0</v>
      </c>
      <c r="BG135" s="26">
        <f t="shared" si="124"/>
        <v>0</v>
      </c>
      <c r="BH135" s="26">
        <f t="shared" si="124"/>
        <v>0</v>
      </c>
      <c r="BI135" s="26">
        <f t="shared" si="124"/>
        <v>0</v>
      </c>
      <c r="BJ135" s="26">
        <f t="shared" si="124"/>
        <v>0</v>
      </c>
      <c r="BK135" s="26">
        <f t="shared" si="124"/>
        <v>0</v>
      </c>
      <c r="BL135" s="26">
        <f t="shared" si="124"/>
        <v>0</v>
      </c>
      <c r="BM135" s="26">
        <f t="shared" si="124"/>
        <v>0</v>
      </c>
      <c r="BN135" s="26">
        <f t="shared" si="124"/>
        <v>0</v>
      </c>
      <c r="BO135" s="26">
        <f t="shared" si="124"/>
        <v>0</v>
      </c>
      <c r="BP135" s="26">
        <f t="shared" si="124"/>
        <v>0</v>
      </c>
      <c r="BQ135" s="26">
        <f t="shared" si="124"/>
        <v>0</v>
      </c>
      <c r="BR135" s="26">
        <f t="shared" si="124"/>
        <v>0</v>
      </c>
      <c r="BS135" s="26">
        <f t="shared" si="124"/>
        <v>0</v>
      </c>
      <c r="BT135" s="26">
        <f t="shared" si="124"/>
        <v>84200000</v>
      </c>
      <c r="BU135" s="26">
        <f t="shared" si="124"/>
        <v>0</v>
      </c>
      <c r="BV135" s="26">
        <f t="shared" ref="BV135:BV137" si="132">Z135-AX135</f>
        <v>0</v>
      </c>
      <c r="BW135" s="26">
        <f t="shared" si="125"/>
        <v>0</v>
      </c>
      <c r="BX135" s="26"/>
      <c r="BY135" s="26">
        <f t="shared" si="126"/>
        <v>0</v>
      </c>
      <c r="BZ135" s="27"/>
      <c r="CA135" s="26">
        <f t="shared" si="127"/>
        <v>10000000</v>
      </c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>
        <f>+'[2]MAYO 2019'!$H$2012</f>
        <v>10000000</v>
      </c>
      <c r="CS135" s="26"/>
      <c r="CT135" s="26"/>
      <c r="CU135" s="26"/>
      <c r="CV135" s="26"/>
      <c r="CW135" s="26"/>
      <c r="CX135" s="27">
        <f t="shared" si="79"/>
        <v>1</v>
      </c>
      <c r="CY135" s="26">
        <f t="shared" si="115"/>
        <v>90000000</v>
      </c>
      <c r="CZ135" s="26">
        <f t="shared" si="128"/>
        <v>0</v>
      </c>
      <c r="DA135" s="26">
        <f t="shared" si="128"/>
        <v>0</v>
      </c>
      <c r="DB135" s="26">
        <f t="shared" si="128"/>
        <v>0</v>
      </c>
      <c r="DC135" s="26">
        <f t="shared" si="129"/>
        <v>0</v>
      </c>
      <c r="DD135" s="26">
        <f t="shared" si="129"/>
        <v>0</v>
      </c>
      <c r="DE135" s="26">
        <f t="shared" si="129"/>
        <v>0</v>
      </c>
      <c r="DF135" s="26">
        <f t="shared" si="129"/>
        <v>0</v>
      </c>
      <c r="DG135" s="26">
        <f t="shared" si="129"/>
        <v>0</v>
      </c>
      <c r="DH135" s="26">
        <f t="shared" si="129"/>
        <v>0</v>
      </c>
      <c r="DI135" s="26">
        <f t="shared" si="129"/>
        <v>0</v>
      </c>
      <c r="DJ135" s="26">
        <f t="shared" si="129"/>
        <v>0</v>
      </c>
      <c r="DK135" s="26">
        <f t="shared" si="129"/>
        <v>0</v>
      </c>
      <c r="DL135" s="26">
        <f t="shared" si="129"/>
        <v>0</v>
      </c>
      <c r="DM135" s="26">
        <f t="shared" si="129"/>
        <v>0</v>
      </c>
      <c r="DN135" s="26">
        <f t="shared" si="129"/>
        <v>0</v>
      </c>
      <c r="DO135" s="26">
        <f t="shared" si="129"/>
        <v>0</v>
      </c>
      <c r="DP135" s="26">
        <f t="shared" si="129"/>
        <v>90000000</v>
      </c>
      <c r="DQ135" s="26">
        <f t="shared" si="129"/>
        <v>0</v>
      </c>
      <c r="DR135" s="26">
        <f t="shared" ref="DR135:DR137" si="133">Z135-CT135</f>
        <v>0</v>
      </c>
      <c r="DS135" s="26">
        <f t="shared" si="130"/>
        <v>0</v>
      </c>
      <c r="DT135" s="26"/>
      <c r="DU135" s="26">
        <f t="shared" si="131"/>
        <v>0</v>
      </c>
      <c r="DX135" s="47">
        <v>100000000</v>
      </c>
      <c r="DY135" s="47">
        <v>10000000</v>
      </c>
      <c r="DZ135" s="261"/>
    </row>
    <row r="136" spans="1:130" ht="43.8" hidden="1" customHeight="1" x14ac:dyDescent="0.3">
      <c r="A136" s="162"/>
      <c r="B136" s="172" t="s">
        <v>379</v>
      </c>
      <c r="C136" s="220" t="s">
        <v>380</v>
      </c>
      <c r="D136" s="221" t="s">
        <v>381</v>
      </c>
      <c r="E136" s="236">
        <v>310</v>
      </c>
      <c r="F136" s="219" t="s">
        <v>382</v>
      </c>
      <c r="G136" s="26">
        <f t="shared" ref="G136:G137" si="134">SUM(H136:AC136)</f>
        <v>128000000</v>
      </c>
      <c r="H136" s="26"/>
      <c r="I136" s="26">
        <f>150000000-35000000</f>
        <v>115000000</v>
      </c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>
        <f>13000000</f>
        <v>13000000</v>
      </c>
      <c r="AD136" s="27">
        <f>+AE136/G136</f>
        <v>0.921875</v>
      </c>
      <c r="AE136" s="26">
        <f t="shared" ref="AE136" si="135">SUM(AF136:BA136)</f>
        <v>118000000</v>
      </c>
      <c r="AF136" s="26"/>
      <c r="AG136" s="26">
        <f>+'[4]MARZO 2019'!$K$225</f>
        <v>115000000</v>
      </c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>
        <f>+'[2]MAYO 2019'!$AF$363</f>
        <v>3000000</v>
      </c>
      <c r="BB136" s="27">
        <f t="shared" si="92"/>
        <v>7.8125E-2</v>
      </c>
      <c r="BC136" s="26">
        <f t="shared" si="122"/>
        <v>10000000</v>
      </c>
      <c r="BD136" s="26">
        <f t="shared" si="123"/>
        <v>0</v>
      </c>
      <c r="BE136" s="26">
        <f t="shared" si="123"/>
        <v>0</v>
      </c>
      <c r="BF136" s="26">
        <f t="shared" si="123"/>
        <v>0</v>
      </c>
      <c r="BG136" s="26">
        <f t="shared" si="123"/>
        <v>0</v>
      </c>
      <c r="BH136" s="26">
        <f t="shared" si="123"/>
        <v>0</v>
      </c>
      <c r="BI136" s="26">
        <f t="shared" si="123"/>
        <v>0</v>
      </c>
      <c r="BJ136" s="26">
        <f t="shared" si="123"/>
        <v>0</v>
      </c>
      <c r="BK136" s="26">
        <f t="shared" si="123"/>
        <v>0</v>
      </c>
      <c r="BL136" s="26">
        <f t="shared" si="123"/>
        <v>0</v>
      </c>
      <c r="BM136" s="26">
        <f t="shared" si="123"/>
        <v>0</v>
      </c>
      <c r="BN136" s="26">
        <f t="shared" si="123"/>
        <v>0</v>
      </c>
      <c r="BO136" s="26">
        <f t="shared" si="123"/>
        <v>0</v>
      </c>
      <c r="BP136" s="26">
        <f t="shared" si="123"/>
        <v>0</v>
      </c>
      <c r="BQ136" s="26">
        <f t="shared" si="123"/>
        <v>0</v>
      </c>
      <c r="BR136" s="26">
        <f t="shared" si="123"/>
        <v>0</v>
      </c>
      <c r="BS136" s="26">
        <f t="shared" si="123"/>
        <v>0</v>
      </c>
      <c r="BT136" s="26">
        <f t="shared" ref="BT136:BU137" si="136">X136-AV136</f>
        <v>0</v>
      </c>
      <c r="BU136" s="26">
        <f t="shared" si="136"/>
        <v>0</v>
      </c>
      <c r="BV136" s="26">
        <f t="shared" si="132"/>
        <v>0</v>
      </c>
      <c r="BW136" s="26">
        <f t="shared" si="125"/>
        <v>0</v>
      </c>
      <c r="BX136" s="26"/>
      <c r="BY136" s="26">
        <f t="shared" si="126"/>
        <v>10000000</v>
      </c>
      <c r="BZ136" s="27">
        <f>+CA136/G136</f>
        <v>0.68004271093750002</v>
      </c>
      <c r="CA136" s="26">
        <f t="shared" si="127"/>
        <v>87045467</v>
      </c>
      <c r="CB136" s="26"/>
      <c r="CC136" s="26">
        <f>+'[2]MAYO 2019'!$H$361</f>
        <v>87045467</v>
      </c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7">
        <f t="shared" si="79"/>
        <v>0.31995728906249998</v>
      </c>
      <c r="CY136" s="26">
        <f t="shared" si="115"/>
        <v>40954533</v>
      </c>
      <c r="CZ136" s="26">
        <f t="shared" si="128"/>
        <v>0</v>
      </c>
      <c r="DA136" s="26">
        <f t="shared" si="128"/>
        <v>27954533</v>
      </c>
      <c r="DB136" s="26">
        <f t="shared" si="128"/>
        <v>0</v>
      </c>
      <c r="DC136" s="26">
        <f t="shared" si="128"/>
        <v>0</v>
      </c>
      <c r="DD136" s="26">
        <f t="shared" si="128"/>
        <v>0</v>
      </c>
      <c r="DE136" s="26">
        <f t="shared" si="128"/>
        <v>0</v>
      </c>
      <c r="DF136" s="26">
        <f t="shared" si="128"/>
        <v>0</v>
      </c>
      <c r="DG136" s="26">
        <f t="shared" si="128"/>
        <v>0</v>
      </c>
      <c r="DH136" s="26">
        <f t="shared" si="128"/>
        <v>0</v>
      </c>
      <c r="DI136" s="26">
        <f t="shared" si="128"/>
        <v>0</v>
      </c>
      <c r="DJ136" s="26">
        <f t="shared" si="128"/>
        <v>0</v>
      </c>
      <c r="DK136" s="26">
        <f t="shared" si="128"/>
        <v>0</v>
      </c>
      <c r="DL136" s="26">
        <f t="shared" si="128"/>
        <v>0</v>
      </c>
      <c r="DM136" s="26">
        <f t="shared" si="128"/>
        <v>0</v>
      </c>
      <c r="DN136" s="26">
        <f t="shared" si="128"/>
        <v>0</v>
      </c>
      <c r="DO136" s="26">
        <f t="shared" si="128"/>
        <v>0</v>
      </c>
      <c r="DP136" s="26">
        <f t="shared" ref="DP136:DQ137" si="137">X136-CR136</f>
        <v>0</v>
      </c>
      <c r="DQ136" s="26">
        <f t="shared" si="137"/>
        <v>0</v>
      </c>
      <c r="DR136" s="26">
        <f t="shared" si="133"/>
        <v>0</v>
      </c>
      <c r="DS136" s="26">
        <f t="shared" si="130"/>
        <v>0</v>
      </c>
      <c r="DT136" s="26"/>
      <c r="DU136" s="26">
        <f t="shared" si="131"/>
        <v>13000000</v>
      </c>
      <c r="DX136" s="47">
        <v>128000000</v>
      </c>
      <c r="DY136" s="47">
        <v>87045467</v>
      </c>
      <c r="DZ136" s="261"/>
    </row>
    <row r="137" spans="1:130" ht="24.6" hidden="1" customHeight="1" x14ac:dyDescent="0.3">
      <c r="A137" s="168"/>
      <c r="B137" s="173"/>
      <c r="C137" s="220" t="s">
        <v>383</v>
      </c>
      <c r="D137" s="221" t="s">
        <v>384</v>
      </c>
      <c r="E137" s="236">
        <v>310</v>
      </c>
      <c r="F137" s="219" t="s">
        <v>297</v>
      </c>
      <c r="G137" s="26">
        <f t="shared" si="134"/>
        <v>35000000</v>
      </c>
      <c r="H137" s="26"/>
      <c r="I137" s="26">
        <f>35000000</f>
        <v>35000000</v>
      </c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7">
        <f>+AE137/G137</f>
        <v>0.6</v>
      </c>
      <c r="AE137" s="26">
        <f t="shared" si="121"/>
        <v>21000000</v>
      </c>
      <c r="AF137" s="26"/>
      <c r="AG137" s="26">
        <f>+'[3]FEBRERO 2019'!$K$200</f>
        <v>21000000</v>
      </c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7">
        <f t="shared" si="92"/>
        <v>0.4</v>
      </c>
      <c r="BC137" s="26">
        <f t="shared" si="122"/>
        <v>14000000</v>
      </c>
      <c r="BD137" s="26">
        <f t="shared" si="123"/>
        <v>0</v>
      </c>
      <c r="BE137" s="26">
        <f t="shared" si="123"/>
        <v>14000000</v>
      </c>
      <c r="BF137" s="26">
        <f t="shared" si="123"/>
        <v>0</v>
      </c>
      <c r="BG137" s="26">
        <f t="shared" si="123"/>
        <v>0</v>
      </c>
      <c r="BH137" s="26">
        <f t="shared" si="123"/>
        <v>0</v>
      </c>
      <c r="BI137" s="26">
        <f t="shared" si="123"/>
        <v>0</v>
      </c>
      <c r="BJ137" s="26">
        <f t="shared" si="123"/>
        <v>0</v>
      </c>
      <c r="BK137" s="26">
        <f t="shared" si="123"/>
        <v>0</v>
      </c>
      <c r="BL137" s="26">
        <f t="shared" si="123"/>
        <v>0</v>
      </c>
      <c r="BM137" s="26">
        <f t="shared" si="123"/>
        <v>0</v>
      </c>
      <c r="BN137" s="26">
        <f t="shared" si="123"/>
        <v>0</v>
      </c>
      <c r="BO137" s="26">
        <f t="shared" si="123"/>
        <v>0</v>
      </c>
      <c r="BP137" s="26">
        <f t="shared" si="123"/>
        <v>0</v>
      </c>
      <c r="BQ137" s="26">
        <f t="shared" si="123"/>
        <v>0</v>
      </c>
      <c r="BR137" s="26">
        <f t="shared" si="123"/>
        <v>0</v>
      </c>
      <c r="BS137" s="26">
        <f t="shared" si="123"/>
        <v>0</v>
      </c>
      <c r="BT137" s="26">
        <f t="shared" si="136"/>
        <v>0</v>
      </c>
      <c r="BU137" s="26">
        <f t="shared" si="136"/>
        <v>0</v>
      </c>
      <c r="BV137" s="26">
        <f t="shared" si="132"/>
        <v>0</v>
      </c>
      <c r="BW137" s="26">
        <f t="shared" si="125"/>
        <v>0</v>
      </c>
      <c r="BX137" s="26"/>
      <c r="BY137" s="26"/>
      <c r="BZ137" s="27">
        <f>+CA137/G137</f>
        <v>0.6</v>
      </c>
      <c r="CA137" s="26">
        <f t="shared" si="127"/>
        <v>21000000</v>
      </c>
      <c r="CB137" s="26"/>
      <c r="CC137" s="26">
        <f>+'[2]MAYO 2019'!$H$438</f>
        <v>21000000</v>
      </c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7">
        <f t="shared" si="79"/>
        <v>0.4</v>
      </c>
      <c r="CY137" s="26">
        <f t="shared" si="115"/>
        <v>14000000</v>
      </c>
      <c r="CZ137" s="26">
        <f t="shared" si="128"/>
        <v>0</v>
      </c>
      <c r="DA137" s="26">
        <f t="shared" si="128"/>
        <v>14000000</v>
      </c>
      <c r="DB137" s="26">
        <f t="shared" si="128"/>
        <v>0</v>
      </c>
      <c r="DC137" s="26">
        <f t="shared" si="128"/>
        <v>0</v>
      </c>
      <c r="DD137" s="26">
        <f t="shared" si="128"/>
        <v>0</v>
      </c>
      <c r="DE137" s="26">
        <f t="shared" si="128"/>
        <v>0</v>
      </c>
      <c r="DF137" s="26">
        <f t="shared" si="128"/>
        <v>0</v>
      </c>
      <c r="DG137" s="26">
        <f t="shared" si="128"/>
        <v>0</v>
      </c>
      <c r="DH137" s="26">
        <f t="shared" si="128"/>
        <v>0</v>
      </c>
      <c r="DI137" s="26">
        <f t="shared" si="128"/>
        <v>0</v>
      </c>
      <c r="DJ137" s="26">
        <f t="shared" si="128"/>
        <v>0</v>
      </c>
      <c r="DK137" s="26">
        <f t="shared" si="128"/>
        <v>0</v>
      </c>
      <c r="DL137" s="26">
        <f t="shared" si="128"/>
        <v>0</v>
      </c>
      <c r="DM137" s="26">
        <f t="shared" si="128"/>
        <v>0</v>
      </c>
      <c r="DN137" s="26">
        <f t="shared" si="128"/>
        <v>0</v>
      </c>
      <c r="DO137" s="26">
        <f t="shared" si="128"/>
        <v>0</v>
      </c>
      <c r="DP137" s="26">
        <f t="shared" si="137"/>
        <v>0</v>
      </c>
      <c r="DQ137" s="26">
        <f t="shared" si="137"/>
        <v>0</v>
      </c>
      <c r="DR137" s="26">
        <f t="shared" si="133"/>
        <v>0</v>
      </c>
      <c r="DS137" s="26">
        <f t="shared" si="130"/>
        <v>0</v>
      </c>
      <c r="DT137" s="26"/>
      <c r="DU137" s="26"/>
      <c r="DX137" s="47">
        <v>35000000</v>
      </c>
      <c r="DY137" s="47">
        <v>21000000</v>
      </c>
      <c r="DZ137" s="261"/>
    </row>
    <row r="138" spans="1:130" s="46" customFormat="1" ht="20.25" customHeight="1" thickTop="1" thickBot="1" x14ac:dyDescent="0.35">
      <c r="A138" s="99"/>
      <c r="B138" s="216" t="s">
        <v>385</v>
      </c>
      <c r="C138" s="216"/>
      <c r="D138" s="216"/>
      <c r="E138" s="239"/>
      <c r="F138" s="240"/>
      <c r="G138" s="60">
        <f t="shared" ref="G138:AC138" si="138">SUM(G120:G137)</f>
        <v>20336127299</v>
      </c>
      <c r="H138" s="60">
        <f t="shared" si="138"/>
        <v>0</v>
      </c>
      <c r="I138" s="60">
        <f t="shared" si="138"/>
        <v>812610598</v>
      </c>
      <c r="J138" s="60">
        <f t="shared" si="138"/>
        <v>0</v>
      </c>
      <c r="K138" s="60">
        <f t="shared" si="138"/>
        <v>12000000000</v>
      </c>
      <c r="L138" s="60">
        <f t="shared" si="138"/>
        <v>0</v>
      </c>
      <c r="M138" s="60">
        <f t="shared" si="138"/>
        <v>0</v>
      </c>
      <c r="N138" s="60">
        <f t="shared" si="138"/>
        <v>1879799356</v>
      </c>
      <c r="O138" s="60">
        <f t="shared" si="138"/>
        <v>875630318</v>
      </c>
      <c r="P138" s="60">
        <f t="shared" si="138"/>
        <v>883723421</v>
      </c>
      <c r="Q138" s="60">
        <f t="shared" si="138"/>
        <v>692156723</v>
      </c>
      <c r="R138" s="60">
        <f t="shared" si="138"/>
        <v>0</v>
      </c>
      <c r="S138" s="60">
        <f t="shared" si="138"/>
        <v>121047242</v>
      </c>
      <c r="T138" s="60">
        <f t="shared" si="138"/>
        <v>65905320</v>
      </c>
      <c r="U138" s="60">
        <f t="shared" si="138"/>
        <v>227290061</v>
      </c>
      <c r="V138" s="60">
        <f t="shared" si="138"/>
        <v>70000000</v>
      </c>
      <c r="W138" s="60">
        <f t="shared" si="138"/>
        <v>347806613</v>
      </c>
      <c r="X138" s="60">
        <f t="shared" si="138"/>
        <v>1544837929</v>
      </c>
      <c r="Y138" s="60">
        <f t="shared" si="138"/>
        <v>0</v>
      </c>
      <c r="Z138" s="60">
        <f t="shared" si="138"/>
        <v>0</v>
      </c>
      <c r="AA138" s="60">
        <f t="shared" si="138"/>
        <v>0</v>
      </c>
      <c r="AB138" s="60">
        <f t="shared" si="138"/>
        <v>364870888</v>
      </c>
      <c r="AC138" s="60">
        <f t="shared" si="138"/>
        <v>450448830</v>
      </c>
      <c r="AD138" s="44">
        <f>+AE138/G138</f>
        <v>0.1656191500220211</v>
      </c>
      <c r="AE138" s="60">
        <f t="shared" ref="AE138:BA138" si="139">SUM(AE120:AE137)</f>
        <v>3368052118</v>
      </c>
      <c r="AF138" s="60">
        <f t="shared" si="139"/>
        <v>0</v>
      </c>
      <c r="AG138" s="60">
        <f t="shared" si="139"/>
        <v>782610598</v>
      </c>
      <c r="AH138" s="60">
        <f t="shared" si="139"/>
        <v>0</v>
      </c>
      <c r="AI138" s="60">
        <f t="shared" si="139"/>
        <v>0</v>
      </c>
      <c r="AJ138" s="60">
        <f t="shared" si="139"/>
        <v>0</v>
      </c>
      <c r="AK138" s="60">
        <f t="shared" si="139"/>
        <v>0</v>
      </c>
      <c r="AL138" s="60">
        <f t="shared" si="139"/>
        <v>469183078</v>
      </c>
      <c r="AM138" s="60">
        <f t="shared" si="139"/>
        <v>187239416</v>
      </c>
      <c r="AN138" s="60">
        <f t="shared" si="139"/>
        <v>237571122</v>
      </c>
      <c r="AO138" s="60">
        <f t="shared" si="139"/>
        <v>126658157</v>
      </c>
      <c r="AP138" s="60">
        <f t="shared" si="139"/>
        <v>0</v>
      </c>
      <c r="AQ138" s="60">
        <f t="shared" si="139"/>
        <v>0</v>
      </c>
      <c r="AR138" s="60">
        <f t="shared" si="139"/>
        <v>3567404</v>
      </c>
      <c r="AS138" s="60">
        <f t="shared" si="139"/>
        <v>23000000</v>
      </c>
      <c r="AT138" s="60">
        <f t="shared" si="139"/>
        <v>70000000</v>
      </c>
      <c r="AU138" s="60">
        <f t="shared" si="139"/>
        <v>107108308</v>
      </c>
      <c r="AV138" s="60">
        <f t="shared" si="139"/>
        <v>1180457751</v>
      </c>
      <c r="AW138" s="60">
        <f t="shared" si="139"/>
        <v>0</v>
      </c>
      <c r="AX138" s="60">
        <f t="shared" si="139"/>
        <v>0</v>
      </c>
      <c r="AY138" s="60">
        <f t="shared" si="139"/>
        <v>0</v>
      </c>
      <c r="AZ138" s="60">
        <f t="shared" si="139"/>
        <v>45956284</v>
      </c>
      <c r="BA138" s="60">
        <f t="shared" si="139"/>
        <v>134700000</v>
      </c>
      <c r="BB138" s="44">
        <f t="shared" si="92"/>
        <v>0.8343808499779789</v>
      </c>
      <c r="BC138" s="60">
        <f t="shared" ref="BC138:BY138" si="140">SUM(BC120:BC137)</f>
        <v>16968075181</v>
      </c>
      <c r="BD138" s="60">
        <f t="shared" si="140"/>
        <v>0</v>
      </c>
      <c r="BE138" s="60">
        <f t="shared" si="140"/>
        <v>30000000</v>
      </c>
      <c r="BF138" s="60">
        <f t="shared" si="140"/>
        <v>0</v>
      </c>
      <c r="BG138" s="60">
        <f t="shared" si="140"/>
        <v>12000000000</v>
      </c>
      <c r="BH138" s="60">
        <f t="shared" si="140"/>
        <v>0</v>
      </c>
      <c r="BI138" s="60">
        <f t="shared" si="140"/>
        <v>0</v>
      </c>
      <c r="BJ138" s="60">
        <f t="shared" si="140"/>
        <v>1410616278</v>
      </c>
      <c r="BK138" s="60">
        <f t="shared" si="140"/>
        <v>688390902</v>
      </c>
      <c r="BL138" s="60">
        <f t="shared" si="140"/>
        <v>646152299</v>
      </c>
      <c r="BM138" s="60">
        <f t="shared" si="140"/>
        <v>565498566</v>
      </c>
      <c r="BN138" s="60">
        <f t="shared" si="140"/>
        <v>0</v>
      </c>
      <c r="BO138" s="60">
        <f t="shared" si="140"/>
        <v>121047242</v>
      </c>
      <c r="BP138" s="60">
        <f t="shared" si="140"/>
        <v>62337916</v>
      </c>
      <c r="BQ138" s="60">
        <f t="shared" si="140"/>
        <v>204290061</v>
      </c>
      <c r="BR138" s="60">
        <f t="shared" si="140"/>
        <v>0</v>
      </c>
      <c r="BS138" s="60">
        <f t="shared" si="140"/>
        <v>240698305</v>
      </c>
      <c r="BT138" s="60">
        <f t="shared" si="140"/>
        <v>364380178</v>
      </c>
      <c r="BU138" s="60">
        <f t="shared" si="140"/>
        <v>0</v>
      </c>
      <c r="BV138" s="60">
        <f t="shared" si="140"/>
        <v>0</v>
      </c>
      <c r="BW138" s="60">
        <f t="shared" si="140"/>
        <v>0</v>
      </c>
      <c r="BX138" s="60">
        <f t="shared" si="140"/>
        <v>318914604</v>
      </c>
      <c r="BY138" s="60">
        <f t="shared" si="140"/>
        <v>315748830</v>
      </c>
      <c r="BZ138" s="44">
        <f>+CA138/G138</f>
        <v>0.11173949383724302</v>
      </c>
      <c r="CA138" s="60">
        <f t="shared" ref="CA138:CW138" si="141">SUM(CA120:CA137)</f>
        <v>2272348571</v>
      </c>
      <c r="CB138" s="60">
        <f t="shared" si="141"/>
        <v>0</v>
      </c>
      <c r="CC138" s="60">
        <f t="shared" si="141"/>
        <v>560088399</v>
      </c>
      <c r="CD138" s="60">
        <f t="shared" si="141"/>
        <v>0</v>
      </c>
      <c r="CE138" s="60">
        <f t="shared" si="141"/>
        <v>0</v>
      </c>
      <c r="CF138" s="60">
        <f t="shared" si="141"/>
        <v>0</v>
      </c>
      <c r="CG138" s="60">
        <f t="shared" si="141"/>
        <v>0</v>
      </c>
      <c r="CH138" s="60">
        <f t="shared" si="141"/>
        <v>268775245</v>
      </c>
      <c r="CI138" s="60">
        <f t="shared" si="141"/>
        <v>159906384</v>
      </c>
      <c r="CJ138" s="60">
        <f t="shared" si="141"/>
        <v>212021492</v>
      </c>
      <c r="CK138" s="60">
        <f t="shared" si="141"/>
        <v>126041677</v>
      </c>
      <c r="CL138" s="60">
        <f t="shared" si="141"/>
        <v>0</v>
      </c>
      <c r="CM138" s="60">
        <f t="shared" si="141"/>
        <v>0</v>
      </c>
      <c r="CN138" s="60">
        <f t="shared" si="141"/>
        <v>3567404</v>
      </c>
      <c r="CO138" s="60">
        <f t="shared" si="141"/>
        <v>0</v>
      </c>
      <c r="CP138" s="60">
        <f t="shared" si="141"/>
        <v>0</v>
      </c>
      <c r="CQ138" s="60">
        <f t="shared" si="141"/>
        <v>105298433</v>
      </c>
      <c r="CR138" s="60">
        <f t="shared" si="141"/>
        <v>785303397</v>
      </c>
      <c r="CS138" s="60">
        <f t="shared" si="141"/>
        <v>0</v>
      </c>
      <c r="CT138" s="60">
        <f t="shared" si="141"/>
        <v>0</v>
      </c>
      <c r="CU138" s="60">
        <f t="shared" si="141"/>
        <v>0</v>
      </c>
      <c r="CV138" s="60">
        <f t="shared" si="141"/>
        <v>45956280</v>
      </c>
      <c r="CW138" s="60">
        <f t="shared" si="141"/>
        <v>5389860</v>
      </c>
      <c r="CX138" s="44">
        <f t="shared" si="79"/>
        <v>0.88826050616275698</v>
      </c>
      <c r="CY138" s="60">
        <f t="shared" ref="CY138:DU138" si="142">SUM(CY120:CY137)</f>
        <v>18063778728</v>
      </c>
      <c r="CZ138" s="60">
        <f t="shared" si="142"/>
        <v>0</v>
      </c>
      <c r="DA138" s="60">
        <f t="shared" si="142"/>
        <v>252522199</v>
      </c>
      <c r="DB138" s="60">
        <f t="shared" si="142"/>
        <v>0</v>
      </c>
      <c r="DC138" s="60">
        <f t="shared" si="142"/>
        <v>12000000000</v>
      </c>
      <c r="DD138" s="60">
        <f t="shared" si="142"/>
        <v>0</v>
      </c>
      <c r="DE138" s="60">
        <f t="shared" si="142"/>
        <v>0</v>
      </c>
      <c r="DF138" s="60">
        <f t="shared" si="142"/>
        <v>1611024111</v>
      </c>
      <c r="DG138" s="60">
        <f t="shared" si="142"/>
        <v>715723934</v>
      </c>
      <c r="DH138" s="60">
        <f t="shared" si="142"/>
        <v>671701929</v>
      </c>
      <c r="DI138" s="60">
        <f t="shared" si="142"/>
        <v>566115046</v>
      </c>
      <c r="DJ138" s="60">
        <f t="shared" si="142"/>
        <v>0</v>
      </c>
      <c r="DK138" s="60">
        <f t="shared" si="142"/>
        <v>121047242</v>
      </c>
      <c r="DL138" s="60">
        <f t="shared" si="142"/>
        <v>62337916</v>
      </c>
      <c r="DM138" s="60">
        <f t="shared" si="142"/>
        <v>227290061</v>
      </c>
      <c r="DN138" s="60">
        <f t="shared" si="142"/>
        <v>70000000</v>
      </c>
      <c r="DO138" s="60">
        <f t="shared" si="142"/>
        <v>242508180</v>
      </c>
      <c r="DP138" s="60">
        <f t="shared" si="142"/>
        <v>759534532</v>
      </c>
      <c r="DQ138" s="60">
        <f t="shared" si="142"/>
        <v>0</v>
      </c>
      <c r="DR138" s="60">
        <f t="shared" si="142"/>
        <v>0</v>
      </c>
      <c r="DS138" s="60">
        <f t="shared" si="142"/>
        <v>0</v>
      </c>
      <c r="DT138" s="60">
        <f>SUM(DT120:DT137)</f>
        <v>318914608</v>
      </c>
      <c r="DU138" s="60">
        <f t="shared" si="142"/>
        <v>445058970</v>
      </c>
      <c r="DW138" s="256" t="s">
        <v>402</v>
      </c>
      <c r="DX138" s="47">
        <v>20336127299</v>
      </c>
      <c r="DY138" s="47">
        <v>2272348571</v>
      </c>
      <c r="DZ138" s="260">
        <v>11.17</v>
      </c>
    </row>
    <row r="139" spans="1:130" ht="5.25" customHeight="1" thickTop="1" x14ac:dyDescent="0.3">
      <c r="C139" s="102"/>
      <c r="D139" s="102"/>
      <c r="E139" s="102"/>
      <c r="F139" s="102"/>
      <c r="G139" s="103"/>
      <c r="H139" s="103"/>
      <c r="I139" s="104"/>
      <c r="J139" s="103"/>
      <c r="K139" s="103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5"/>
      <c r="AD139" s="106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106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106"/>
      <c r="CA139" s="107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106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</row>
    <row r="140" spans="1:130" ht="19.5" customHeight="1" x14ac:dyDescent="0.3">
      <c r="C140" s="150" t="s">
        <v>386</v>
      </c>
      <c r="D140" s="151"/>
      <c r="E140" s="152"/>
      <c r="F140" s="108"/>
      <c r="G140" s="80">
        <f t="shared" ref="G140:AC140" si="143">G38+G79+G103+G119+G138</f>
        <v>39070994038</v>
      </c>
      <c r="H140" s="80">
        <f t="shared" si="143"/>
        <v>344106222</v>
      </c>
      <c r="I140" s="80">
        <f t="shared" si="143"/>
        <v>2969410598</v>
      </c>
      <c r="J140" s="80">
        <f t="shared" si="143"/>
        <v>80644090</v>
      </c>
      <c r="K140" s="80">
        <f t="shared" si="143"/>
        <v>12000000000</v>
      </c>
      <c r="L140" s="80">
        <f t="shared" si="143"/>
        <v>208000000</v>
      </c>
      <c r="M140" s="80">
        <f t="shared" si="143"/>
        <v>244096406</v>
      </c>
      <c r="N140" s="80">
        <f t="shared" si="143"/>
        <v>4398861038</v>
      </c>
      <c r="O140" s="80">
        <f t="shared" si="143"/>
        <v>971590852</v>
      </c>
      <c r="P140" s="80">
        <f t="shared" si="143"/>
        <v>929683955</v>
      </c>
      <c r="Q140" s="80">
        <f t="shared" si="143"/>
        <v>818117257</v>
      </c>
      <c r="R140" s="80">
        <f t="shared" si="143"/>
        <v>797458202</v>
      </c>
      <c r="S140" s="80">
        <f t="shared" si="143"/>
        <v>151047242</v>
      </c>
      <c r="T140" s="80">
        <f t="shared" si="143"/>
        <v>177491556</v>
      </c>
      <c r="U140" s="80">
        <f t="shared" si="143"/>
        <v>247290061</v>
      </c>
      <c r="V140" s="80">
        <f t="shared" si="143"/>
        <v>5673269814</v>
      </c>
      <c r="W140" s="80">
        <f t="shared" si="143"/>
        <v>1161806613</v>
      </c>
      <c r="X140" s="80">
        <f t="shared" si="143"/>
        <v>1736549937</v>
      </c>
      <c r="Y140" s="80">
        <f t="shared" si="143"/>
        <v>687105289</v>
      </c>
      <c r="Z140" s="80">
        <f t="shared" si="143"/>
        <v>1770728185</v>
      </c>
      <c r="AA140" s="80">
        <f>AA38+AA79+AA103+AA119+AA138</f>
        <v>302298830</v>
      </c>
      <c r="AB140" s="80">
        <f>AB38+AB79+AB103+AB119+AB138</f>
        <v>1337681906</v>
      </c>
      <c r="AC140" s="80">
        <f t="shared" si="143"/>
        <v>2063755985</v>
      </c>
      <c r="AD140" s="109">
        <f>+AE140/G140</f>
        <v>0.34476129616510576</v>
      </c>
      <c r="AE140" s="80">
        <f t="shared" ref="AE140:BA140" si="144">AE38+AE79+AE103+AE119+AE138</f>
        <v>13470166547</v>
      </c>
      <c r="AF140" s="80">
        <f t="shared" si="144"/>
        <v>344103222</v>
      </c>
      <c r="AG140" s="72">
        <f t="shared" si="144"/>
        <v>2473125984</v>
      </c>
      <c r="AH140" s="72">
        <f t="shared" si="144"/>
        <v>0</v>
      </c>
      <c r="AI140" s="72">
        <f t="shared" si="144"/>
        <v>0</v>
      </c>
      <c r="AJ140" s="72">
        <f t="shared" si="144"/>
        <v>150000000</v>
      </c>
      <c r="AK140" s="80">
        <f t="shared" si="144"/>
        <v>226918964</v>
      </c>
      <c r="AL140" s="80">
        <f t="shared" si="144"/>
        <v>1798200931</v>
      </c>
      <c r="AM140" s="80">
        <f t="shared" si="144"/>
        <v>187239416</v>
      </c>
      <c r="AN140" s="80">
        <f t="shared" si="144"/>
        <v>237571122</v>
      </c>
      <c r="AO140" s="80">
        <f t="shared" si="144"/>
        <v>127713837</v>
      </c>
      <c r="AP140" s="80">
        <f t="shared" si="144"/>
        <v>153194295</v>
      </c>
      <c r="AQ140" s="80">
        <f t="shared" si="144"/>
        <v>1409058</v>
      </c>
      <c r="AR140" s="80">
        <f t="shared" si="144"/>
        <v>12259020</v>
      </c>
      <c r="AS140" s="80">
        <f t="shared" si="144"/>
        <v>24414058</v>
      </c>
      <c r="AT140" s="80">
        <f t="shared" si="144"/>
        <v>2288814785</v>
      </c>
      <c r="AU140" s="80">
        <f t="shared" si="144"/>
        <v>547137224</v>
      </c>
      <c r="AV140" s="80">
        <f t="shared" si="144"/>
        <v>1208711494</v>
      </c>
      <c r="AW140" s="80">
        <f t="shared" si="144"/>
        <v>521342966</v>
      </c>
      <c r="AX140" s="80">
        <f t="shared" si="144"/>
        <v>1722490685</v>
      </c>
      <c r="AY140" s="80">
        <f t="shared" si="144"/>
        <v>113978820</v>
      </c>
      <c r="AZ140" s="80">
        <f t="shared" si="144"/>
        <v>304570495</v>
      </c>
      <c r="BA140" s="80">
        <f t="shared" si="144"/>
        <v>1026970171</v>
      </c>
      <c r="BB140" s="110">
        <f>1-AD140</f>
        <v>0.65523870383489424</v>
      </c>
      <c r="BC140" s="80">
        <f t="shared" ref="BC140:BY140" si="145">BC38+BC79+BC103+BC119+BC138</f>
        <v>25600827491</v>
      </c>
      <c r="BD140" s="80">
        <f t="shared" si="145"/>
        <v>3000</v>
      </c>
      <c r="BE140" s="72">
        <f t="shared" si="145"/>
        <v>496284614</v>
      </c>
      <c r="BF140" s="72">
        <f t="shared" si="145"/>
        <v>80644090</v>
      </c>
      <c r="BG140" s="72">
        <f t="shared" si="145"/>
        <v>12000000000</v>
      </c>
      <c r="BH140" s="72">
        <f t="shared" si="145"/>
        <v>58000000</v>
      </c>
      <c r="BI140" s="80">
        <f t="shared" si="145"/>
        <v>17177442</v>
      </c>
      <c r="BJ140" s="80">
        <f t="shared" si="145"/>
        <v>2600660107</v>
      </c>
      <c r="BK140" s="80">
        <f t="shared" si="145"/>
        <v>784351436</v>
      </c>
      <c r="BL140" s="80">
        <f t="shared" si="145"/>
        <v>692112833</v>
      </c>
      <c r="BM140" s="80">
        <f t="shared" si="145"/>
        <v>690403420</v>
      </c>
      <c r="BN140" s="80">
        <f t="shared" si="145"/>
        <v>644263907</v>
      </c>
      <c r="BO140" s="80">
        <f t="shared" si="145"/>
        <v>149638184</v>
      </c>
      <c r="BP140" s="80">
        <f t="shared" si="145"/>
        <v>165232536</v>
      </c>
      <c r="BQ140" s="80">
        <f t="shared" si="145"/>
        <v>222876003</v>
      </c>
      <c r="BR140" s="80">
        <f t="shared" si="145"/>
        <v>3384455029</v>
      </c>
      <c r="BS140" s="80">
        <f t="shared" si="145"/>
        <v>614669389</v>
      </c>
      <c r="BT140" s="80">
        <f t="shared" si="145"/>
        <v>527838443</v>
      </c>
      <c r="BU140" s="80">
        <f t="shared" si="145"/>
        <v>165762323</v>
      </c>
      <c r="BV140" s="80">
        <f t="shared" si="145"/>
        <v>48237500</v>
      </c>
      <c r="BW140" s="80">
        <f t="shared" si="145"/>
        <v>188320010</v>
      </c>
      <c r="BX140" s="80">
        <f t="shared" si="145"/>
        <v>1033111411</v>
      </c>
      <c r="BY140" s="80">
        <f t="shared" si="145"/>
        <v>1036785814</v>
      </c>
      <c r="BZ140" s="110">
        <f>+CA140/G140</f>
        <v>0.22372448920799071</v>
      </c>
      <c r="CA140" s="80">
        <f t="shared" ref="CA140:CW140" si="146">CA38+CA79+CA103+CA119+CA138</f>
        <v>8741138184</v>
      </c>
      <c r="CB140" s="80">
        <f t="shared" si="146"/>
        <v>328965376</v>
      </c>
      <c r="CC140" s="80">
        <f t="shared" si="146"/>
        <v>1588136738</v>
      </c>
      <c r="CD140" s="80">
        <f t="shared" si="146"/>
        <v>0</v>
      </c>
      <c r="CE140" s="80">
        <f t="shared" si="146"/>
        <v>0</v>
      </c>
      <c r="CF140" s="80">
        <f t="shared" si="146"/>
        <v>143526671</v>
      </c>
      <c r="CG140" s="80">
        <f t="shared" si="146"/>
        <v>226918964</v>
      </c>
      <c r="CH140" s="80">
        <f t="shared" si="146"/>
        <v>957624304</v>
      </c>
      <c r="CI140" s="80">
        <f t="shared" si="146"/>
        <v>159906384</v>
      </c>
      <c r="CJ140" s="80">
        <f t="shared" si="146"/>
        <v>212021492</v>
      </c>
      <c r="CK140" s="80">
        <f t="shared" si="146"/>
        <v>126521677</v>
      </c>
      <c r="CL140" s="80">
        <f t="shared" si="146"/>
        <v>74422697</v>
      </c>
      <c r="CM140" s="80">
        <f t="shared" si="146"/>
        <v>1409058</v>
      </c>
      <c r="CN140" s="80">
        <f t="shared" si="146"/>
        <v>11809914</v>
      </c>
      <c r="CO140" s="80">
        <f t="shared" si="146"/>
        <v>1414058</v>
      </c>
      <c r="CP140" s="80">
        <f t="shared" si="146"/>
        <v>1217272842</v>
      </c>
      <c r="CQ140" s="80">
        <f t="shared" si="146"/>
        <v>408667596</v>
      </c>
      <c r="CR140" s="80">
        <f t="shared" si="146"/>
        <v>812988318</v>
      </c>
      <c r="CS140" s="80">
        <f t="shared" si="146"/>
        <v>290005631</v>
      </c>
      <c r="CT140" s="80">
        <f t="shared" si="146"/>
        <v>1532540560</v>
      </c>
      <c r="CU140" s="80">
        <f>CU38+CU79+CU103+CU119+CU138</f>
        <v>80077730</v>
      </c>
      <c r="CV140" s="80">
        <f>CV38+CV79+CV103+CV119+CV138</f>
        <v>45956280</v>
      </c>
      <c r="CW140" s="80">
        <f t="shared" si="146"/>
        <v>520951894</v>
      </c>
      <c r="CX140" s="27">
        <f>1-BZ140</f>
        <v>0.77627551079200929</v>
      </c>
      <c r="CY140" s="80">
        <f t="shared" ref="CY140:DU140" si="147">CY38+CY79+CY103+CY119+CY138</f>
        <v>30329855854</v>
      </c>
      <c r="CZ140" s="80">
        <f t="shared" si="147"/>
        <v>15140846</v>
      </c>
      <c r="DA140" s="80">
        <f t="shared" si="147"/>
        <v>1381273860</v>
      </c>
      <c r="DB140" s="80">
        <f t="shared" si="147"/>
        <v>80644090</v>
      </c>
      <c r="DC140" s="80">
        <f t="shared" si="147"/>
        <v>12000000000</v>
      </c>
      <c r="DD140" s="80">
        <f t="shared" si="147"/>
        <v>64473329</v>
      </c>
      <c r="DE140" s="80">
        <f t="shared" si="147"/>
        <v>17177442</v>
      </c>
      <c r="DF140" s="80">
        <f t="shared" si="147"/>
        <v>3441236734</v>
      </c>
      <c r="DG140" s="80">
        <f t="shared" si="147"/>
        <v>811684468</v>
      </c>
      <c r="DH140" s="80">
        <f t="shared" si="147"/>
        <v>717662463</v>
      </c>
      <c r="DI140" s="80">
        <f t="shared" si="147"/>
        <v>691595580</v>
      </c>
      <c r="DJ140" s="80">
        <f t="shared" si="147"/>
        <v>723035505</v>
      </c>
      <c r="DK140" s="80">
        <f t="shared" si="147"/>
        <v>149638184</v>
      </c>
      <c r="DL140" s="80">
        <f t="shared" si="147"/>
        <v>165681642</v>
      </c>
      <c r="DM140" s="80">
        <f t="shared" si="147"/>
        <v>245876003</v>
      </c>
      <c r="DN140" s="80">
        <f t="shared" si="147"/>
        <v>4455996972</v>
      </c>
      <c r="DO140" s="80">
        <f t="shared" si="147"/>
        <v>753139017</v>
      </c>
      <c r="DP140" s="80">
        <f t="shared" si="147"/>
        <v>923561619</v>
      </c>
      <c r="DQ140" s="80">
        <f t="shared" si="147"/>
        <v>397099658</v>
      </c>
      <c r="DR140" s="80">
        <f t="shared" si="147"/>
        <v>238187625</v>
      </c>
      <c r="DS140" s="80">
        <f t="shared" si="147"/>
        <v>222221100</v>
      </c>
      <c r="DT140" s="80">
        <f t="shared" si="147"/>
        <v>1291725626</v>
      </c>
      <c r="DU140" s="80">
        <f t="shared" si="147"/>
        <v>1542804091</v>
      </c>
      <c r="DW140" s="257" t="s">
        <v>14</v>
      </c>
      <c r="DX140" s="259">
        <f>DX38+DX79+DX103+DX119+DX138</f>
        <v>39070994038</v>
      </c>
      <c r="DY140" s="259">
        <f>DY38+DY79+DY103+DY119+DY138</f>
        <v>8741138184</v>
      </c>
      <c r="DZ140" s="263">
        <v>22.37</v>
      </c>
    </row>
    <row r="141" spans="1:130" ht="5.25" customHeight="1" x14ac:dyDescent="0.3">
      <c r="C141" s="111"/>
      <c r="D141" s="111"/>
      <c r="E141" s="112"/>
      <c r="F141" s="112"/>
      <c r="G141" s="113"/>
      <c r="H141" s="113"/>
      <c r="I141" s="114"/>
      <c r="J141" s="113"/>
      <c r="K141" s="113"/>
      <c r="L141" s="115"/>
      <c r="M141" s="115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6"/>
      <c r="AE141" s="117"/>
      <c r="AF141" s="117"/>
      <c r="AG141" s="117"/>
      <c r="AH141" s="117"/>
      <c r="AI141" s="117"/>
      <c r="AJ141" s="117"/>
      <c r="AK141" s="117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  <c r="BB141" s="116"/>
      <c r="BC141" s="117"/>
      <c r="BD141" s="117"/>
      <c r="BE141" s="117"/>
      <c r="BF141" s="117"/>
      <c r="BG141" s="117"/>
      <c r="BH141" s="117"/>
      <c r="BI141" s="118"/>
      <c r="BJ141" s="118"/>
      <c r="BK141" s="118"/>
      <c r="BL141" s="118"/>
      <c r="BM141" s="118"/>
      <c r="BN141" s="118"/>
      <c r="BO141" s="118"/>
      <c r="BP141" s="118"/>
      <c r="BQ141" s="118"/>
      <c r="BR141" s="118"/>
      <c r="BS141" s="118"/>
      <c r="BT141" s="118"/>
      <c r="BU141" s="118"/>
      <c r="BV141" s="118"/>
      <c r="BW141" s="118"/>
      <c r="BX141" s="118"/>
      <c r="BY141" s="118"/>
      <c r="BZ141" s="116"/>
      <c r="CA141" s="119"/>
      <c r="CB141" s="120"/>
      <c r="CC141" s="120"/>
      <c r="CD141" s="120"/>
      <c r="CE141" s="120"/>
      <c r="CF141" s="120"/>
      <c r="CG141" s="115"/>
      <c r="CH141" s="115"/>
      <c r="CI141" s="115"/>
      <c r="CJ141" s="115"/>
      <c r="CK141" s="115"/>
      <c r="CL141" s="115"/>
      <c r="CM141" s="115"/>
      <c r="CN141" s="115"/>
      <c r="CO141" s="115"/>
      <c r="CP141" s="115"/>
      <c r="CQ141" s="115"/>
      <c r="CR141" s="115"/>
      <c r="CS141" s="115"/>
      <c r="CT141" s="115"/>
      <c r="CU141" s="115"/>
      <c r="CV141" s="115"/>
      <c r="CW141" s="115"/>
      <c r="CX141" s="27"/>
      <c r="CY141" s="121"/>
      <c r="CZ141" s="117"/>
      <c r="DA141" s="117"/>
      <c r="DB141" s="117"/>
      <c r="DC141" s="117"/>
      <c r="DD141" s="117"/>
      <c r="DE141" s="118"/>
      <c r="DF141" s="118"/>
      <c r="DG141" s="118"/>
      <c r="DH141" s="118"/>
      <c r="DI141" s="118"/>
      <c r="DJ141" s="118"/>
      <c r="DK141" s="118"/>
      <c r="DL141" s="118"/>
      <c r="DM141" s="118"/>
      <c r="DN141" s="118"/>
      <c r="DO141" s="118"/>
      <c r="DP141" s="118"/>
      <c r="DQ141" s="118"/>
      <c r="DR141" s="118"/>
      <c r="DS141" s="118"/>
      <c r="DT141" s="118"/>
      <c r="DU141" s="118"/>
    </row>
    <row r="142" spans="1:130" ht="28.8" customHeight="1" x14ac:dyDescent="0.3">
      <c r="C142" s="122"/>
      <c r="D142" s="123" t="s">
        <v>387</v>
      </c>
      <c r="E142" s="116">
        <v>111</v>
      </c>
      <c r="F142" s="124"/>
      <c r="G142" s="125">
        <f>SUMIF($E$5:$E$137,"111",$G$5:$G$137)</f>
        <v>15326341410</v>
      </c>
      <c r="H142" s="126">
        <f>SUMIF($E$5:$E$138,"111",$H$5:$H$138)</f>
        <v>0</v>
      </c>
      <c r="I142" s="126">
        <f>SUMIF($E$5:$E$138,"111",$I$5:$I$138)</f>
        <v>0</v>
      </c>
      <c r="J142" s="126">
        <f>SUMIF($E$5:$E$138,"111",$J$5:$J$138)</f>
        <v>0</v>
      </c>
      <c r="K142" s="125">
        <f>SUMIF($E$5:$E$137,"111",$K$5:$K$137)</f>
        <v>12000000000</v>
      </c>
      <c r="L142" s="124">
        <f>SUMIF($E$5:$E$138,"111",$L$5:$L$138)</f>
        <v>0</v>
      </c>
      <c r="M142" s="124">
        <f>SUMIF($E$5:$E$137,"111",$M$5:$M$137)</f>
        <v>0</v>
      </c>
      <c r="N142" s="124">
        <f>SUMIF($E$5:$E$137,"111",$N$5:$N$137)</f>
        <v>577239396</v>
      </c>
      <c r="O142" s="124">
        <f>SUMIF($E$5:$E$137,"111",$O$5:$O$137)</f>
        <v>436000000</v>
      </c>
      <c r="P142" s="124">
        <f>SUMIF($E$5:$E$137,"111",$P$5:$P$137)</f>
        <v>675723421</v>
      </c>
      <c r="Q142" s="124">
        <f>SUMIF($E$5:$E$137,"111",$Q$5:$Q$137)</f>
        <v>570156723</v>
      </c>
      <c r="R142" s="124">
        <f>SUMIF($E$5:$E$137,"111",$R$5:$R$137)</f>
        <v>0</v>
      </c>
      <c r="S142" s="124">
        <f>SUMIF($E$5:$E$137,"111",$S$5:$S$137)</f>
        <v>71047242</v>
      </c>
      <c r="T142" s="124">
        <f>SUMIF($E$5:$E$137,"111",$T$5:$T$137)</f>
        <v>5000000</v>
      </c>
      <c r="U142" s="124">
        <f>SUMIF($E$5:$E$137,"111",$U$5:$U$137)</f>
        <v>182090061</v>
      </c>
      <c r="V142" s="124">
        <f>SUMIF($E$5:$E$137,"111",$V$5:$V$137)</f>
        <v>20000000</v>
      </c>
      <c r="W142" s="124">
        <f>SUMIF($E$5:$E$137,"111",$W$5:$W$137)</f>
        <v>0</v>
      </c>
      <c r="X142" s="124">
        <f>SUMIF($E$5:$E$137,"111",$X$5:$X$137)</f>
        <v>595237929</v>
      </c>
      <c r="Y142" s="124">
        <f>SUMIF($E$5:$E$137,"111",$Y$5:$Y$137)</f>
        <v>0</v>
      </c>
      <c r="Z142" s="124">
        <f>SUMIF($E$5:$E$137,"111",$Z$5:$Z$137)</f>
        <v>0</v>
      </c>
      <c r="AA142" s="124">
        <f t="shared" ref="AA142" si="148">SUMIF($E$5:$E$137,"111",$Z$5:$Z$137)</f>
        <v>0</v>
      </c>
      <c r="AB142" s="124">
        <f>SUMIF($E$5:$E$137,"111",$AB$5:$AB$137)</f>
        <v>123846638</v>
      </c>
      <c r="AC142" s="124">
        <f>SUMIF($E$5:$E$137,"111",$AC$5:$AC$137)</f>
        <v>70000000</v>
      </c>
      <c r="AD142" s="127">
        <f t="shared" ref="AD142:AD149" si="149">+AE142/G142</f>
        <v>7.8593707903052645E-2</v>
      </c>
      <c r="AE142" s="125">
        <f>SUMIF($E$5:$E$137,"111",$AE$5:$AE$137)</f>
        <v>1204554000</v>
      </c>
      <c r="AF142" s="125">
        <f>SUMIF($E$5:$E$137,"111",$AF$5:$AF$137)</f>
        <v>0</v>
      </c>
      <c r="AG142" s="125">
        <f>SUMIF($E$5:$E$137,"111",$AG$5:$AG$137)</f>
        <v>0</v>
      </c>
      <c r="AH142" s="125">
        <f>SUMIF($E$5:$E$137,"111",$AH$5:$AH$137)</f>
        <v>0</v>
      </c>
      <c r="AI142" s="125">
        <f>SUMIF($E$5:$E$137,"111",$AI$5:$AI$137)</f>
        <v>0</v>
      </c>
      <c r="AJ142" s="125">
        <f>SUMIF($E$5:$E$137,"111",$AJ$5:$AJ$137)</f>
        <v>0</v>
      </c>
      <c r="AK142" s="125">
        <f>SUMIF($E$5:$E$137,"111",$AK$5:$AK$137)</f>
        <v>0</v>
      </c>
      <c r="AL142" s="125">
        <f>SUMIF($E$5:$E$137,"111",$AL$5:$AL$137)</f>
        <v>286312809</v>
      </c>
      <c r="AM142" s="125">
        <f>SUMIF($E$5:$E$137,"111",$AM$5:$AM$137)</f>
        <v>133493402</v>
      </c>
      <c r="AN142" s="125">
        <f>SUMIF($E$5:$E$137,"111",$AN$5:$AN$137)</f>
        <v>161993700</v>
      </c>
      <c r="AO142" s="125">
        <f>SUMIF($E$5:$E$137,"111",$AO$5:$AO$137)</f>
        <v>88522500</v>
      </c>
      <c r="AP142" s="125">
        <f>SUMIF($E$5:$E$137,"111",$AP$5:$AP$137)</f>
        <v>0</v>
      </c>
      <c r="AQ142" s="125">
        <f>SUMIF($E$5:$E$137,"111",$AQ$5:$AQ$137)</f>
        <v>0</v>
      </c>
      <c r="AR142" s="125">
        <f>SUMIF($E$5:$E$137,"111",$AR$5:$AR$137)</f>
        <v>3567404</v>
      </c>
      <c r="AS142" s="125">
        <f>SUMIF($E$5:$E$137,"111",$AS$5:$AS$137)</f>
        <v>23000000</v>
      </c>
      <c r="AT142" s="125">
        <f>SUMIF($E$5:$E$137,"111",$AT$5:$AT$137)</f>
        <v>20000000</v>
      </c>
      <c r="AU142" s="125">
        <f>SUMIF($E$5:$E$137,"111",$AU$5:$AU$137)</f>
        <v>0</v>
      </c>
      <c r="AV142" s="125">
        <f>SUMIF($E$5:$E$137,"111",$AV$5:$AV$137)</f>
        <v>480664185</v>
      </c>
      <c r="AW142" s="125">
        <f>SUMIF($E$5:$E$137,"111",$AW$5:$AW$137)</f>
        <v>0</v>
      </c>
      <c r="AX142" s="125">
        <f>SUMIF($E$5:$E$137,"111",$AX$5:$AX$137)</f>
        <v>0</v>
      </c>
      <c r="AY142" s="125">
        <f>SUMIF($E$5:$E$137,"111",$AY$5:$AY$137)</f>
        <v>0</v>
      </c>
      <c r="AZ142" s="125">
        <f>SUMIF($E$5:$E$137,"111",$AZ$5:$AZ$137)</f>
        <v>0</v>
      </c>
      <c r="BA142" s="125">
        <f>SUMIF($E$5:$E$137,"111",$BA$5:$BA$137)</f>
        <v>7000000</v>
      </c>
      <c r="BB142" s="110">
        <f t="shared" ref="BB142:BB149" si="150">1-AD142</f>
        <v>0.92140629209694735</v>
      </c>
      <c r="BC142" s="30">
        <f t="shared" ref="BC142:BC148" si="151">SUM(BD142:BY142)</f>
        <v>14121787410</v>
      </c>
      <c r="BD142" s="128">
        <f>SUMIF($E$5:$E$137,"111",$BD$5:$BD$137)</f>
        <v>0</v>
      </c>
      <c r="BE142" s="128">
        <f>SUMIF($E$5:$E$137,"111",$BE$5:$BE$137)</f>
        <v>0</v>
      </c>
      <c r="BF142" s="128">
        <f>SUMIF($E$5:$E$137,"111",$BF$5:$BF$137)</f>
        <v>0</v>
      </c>
      <c r="BG142" s="128">
        <f>SUMIF($E$5:$E$137,"111",$BG$5:$BG$137)</f>
        <v>12000000000</v>
      </c>
      <c r="BH142" s="128">
        <f>SUMIF($E$5:$E$137,"111",$BH$5:$BH$137)</f>
        <v>0</v>
      </c>
      <c r="BI142" s="128">
        <f>SUMIF($E$5:$E$137,"111",$BI$5:$BI$137)</f>
        <v>0</v>
      </c>
      <c r="BJ142" s="128">
        <f>SUMIF($E$5:$E$137,"111",$BJ$5:$BJ$137)</f>
        <v>290926587</v>
      </c>
      <c r="BK142" s="128">
        <f>SUMIF($E$5:$E$137,"111",$BK$5:$BK$137)</f>
        <v>302506598</v>
      </c>
      <c r="BL142" s="128">
        <f>SUMIF($E$5:$E$137,"111",$BL$5:$BL$137)</f>
        <v>513729721</v>
      </c>
      <c r="BM142" s="128">
        <f>SUMIF($E$5:$E$137,"111",$BM$5:$BM$137)</f>
        <v>481634223</v>
      </c>
      <c r="BN142" s="128">
        <f>SUMIF($E$5:$E$137,"111",$BN$5:$BN$137)</f>
        <v>0</v>
      </c>
      <c r="BO142" s="128">
        <f>SUMIF($E$5:$E$137,"111",$BO$5:$BO$137)</f>
        <v>71047242</v>
      </c>
      <c r="BP142" s="128">
        <f>SUMIF($E$5:$E$137,"111",$BP$5:$BP$137)</f>
        <v>1432596</v>
      </c>
      <c r="BQ142" s="128">
        <f>SUMIF($E$5:$E$137,"111",$BQ$5:$BQ$137)</f>
        <v>159090061</v>
      </c>
      <c r="BR142" s="128">
        <f>SUMIF($E$5:$E$137,"111",$BR$5:$BR$137)</f>
        <v>0</v>
      </c>
      <c r="BS142" s="128">
        <f>SUMIF($E$5:$E$137,"111",$BS$5:$BS$137)</f>
        <v>0</v>
      </c>
      <c r="BT142" s="128">
        <f>SUMIF($E$5:$E$137,"111",$BT$5:$BT$137)</f>
        <v>114573744</v>
      </c>
      <c r="BU142" s="128">
        <f>SUMIF($E$5:$E$137,"111",$BU$5:$BU$137)</f>
        <v>0</v>
      </c>
      <c r="BV142" s="128">
        <f>SUMIF($E$5:$E$137,"111",$BV$5:$BV$137)</f>
        <v>0</v>
      </c>
      <c r="BW142" s="128">
        <f>SUMIF($E$5:$E$137,"111",$BW$5:$BW$137)</f>
        <v>0</v>
      </c>
      <c r="BX142" s="128">
        <f>SUMIF($E$5:$E$137,"111",$BX$5:$BX$137)</f>
        <v>123846638</v>
      </c>
      <c r="BY142" s="129">
        <f>SUMIF($E$5:$E$137,"111",$BY$5:$BY$137)</f>
        <v>63000000</v>
      </c>
      <c r="BZ142" s="130">
        <f t="shared" ref="BZ142:BZ149" si="152">+CA142/G142</f>
        <v>4.3265300586828044E-2</v>
      </c>
      <c r="CA142" s="37">
        <f t="shared" ref="CA142:CA148" si="153">SUM(CB142:CW142)</f>
        <v>663098768</v>
      </c>
      <c r="CB142" s="125">
        <f>SUMIF($E$5:$E$137,"111",$CB$5:$CB$137)</f>
        <v>0</v>
      </c>
      <c r="CC142" s="125">
        <f>SUMIF($E$5:$E$137,"111",$CC$5:$CC$137)</f>
        <v>0</v>
      </c>
      <c r="CD142" s="125">
        <f>SUMIF($E$5:$E$137,"111",$CD$5:$CD$137)</f>
        <v>0</v>
      </c>
      <c r="CE142" s="125">
        <f>SUMIF($E$5:$E$137,"111",$CE$5:$CE$137)</f>
        <v>0</v>
      </c>
      <c r="CF142" s="125">
        <f>SUMIF($E$5:$E$137,"111",$CF$5:$CF$137)</f>
        <v>0</v>
      </c>
      <c r="CG142" s="125">
        <f>SUMIF($E$5:$E$137,"111",$CG$5:$CG$137)</f>
        <v>0</v>
      </c>
      <c r="CH142" s="125">
        <f>SUMIF($E$5:$E$137,"111",$CH$5:$CH$137)</f>
        <v>236475313</v>
      </c>
      <c r="CI142" s="125">
        <f>SUMIF($E$5:$E$137,"111",$CI$5:$CI$137)</f>
        <v>106160370</v>
      </c>
      <c r="CJ142" s="125">
        <f>SUMIF($E$5:$E$137,"111",$CJ$5:$CJ$137)</f>
        <v>136444070</v>
      </c>
      <c r="CK142" s="125">
        <f>SUMIF($E$5:$E$137,"111",$CK$5:$CK$137)</f>
        <v>87906020</v>
      </c>
      <c r="CL142" s="125">
        <f>SUMIF($E$5:$E$137,"111",$CL$5:$CL$137)</f>
        <v>0</v>
      </c>
      <c r="CM142" s="125">
        <f>SUMIF($E$5:$E$137,"111",$CM$5:$CM$137)</f>
        <v>0</v>
      </c>
      <c r="CN142" s="125">
        <f>SUMIF($E$5:$E$137,"111",$CN$5:$CN$137)</f>
        <v>3567404</v>
      </c>
      <c r="CO142" s="125">
        <f>SUMIF($E$5:$E$137,"111",$CO$5:$CO$137)</f>
        <v>0</v>
      </c>
      <c r="CP142" s="125">
        <f>SUMIF($E$5:$E$137,"111",$CP$5:$CP$137)</f>
        <v>0</v>
      </c>
      <c r="CQ142" s="125">
        <f>SUMIF($E$5:$E$137,"111",$CQ$5:$CQ$137)</f>
        <v>0</v>
      </c>
      <c r="CR142" s="125">
        <f>SUMIF($E$5:$E$137,"111",$CR$5:$CR$137)</f>
        <v>92545591</v>
      </c>
      <c r="CS142" s="125">
        <f>SUMIF($E$5:$E$137,"111",$CS$5:$CS$137)</f>
        <v>0</v>
      </c>
      <c r="CT142" s="125">
        <f>SUMIF($E$5:$E$137,"111",$CT$5:$CT$137)</f>
        <v>0</v>
      </c>
      <c r="CU142" s="125">
        <f>SUMIF($E$5:$E$137,"111",$CU$5:$CU$137)</f>
        <v>0</v>
      </c>
      <c r="CV142" s="125">
        <f>SUMIF($E$5:$E$137,"111",$CV$5:$CV$137)</f>
        <v>0</v>
      </c>
      <c r="CW142" s="131">
        <f>SUMIF($E$5:$E$137,"111",$CW$5:$CW$137)</f>
        <v>0</v>
      </c>
      <c r="CX142" s="27">
        <f t="shared" ref="CX142:CX149" si="154">1-BZ142</f>
        <v>0.95673469941317191</v>
      </c>
      <c r="CY142" s="30">
        <f t="shared" ref="CY142:CY148" si="155">SUM(CZ142:DU142)</f>
        <v>14663242642</v>
      </c>
      <c r="CZ142" s="128">
        <f>SUMIF($E$5:$E$137,"111",$CZ$5:$CZ$137)</f>
        <v>0</v>
      </c>
      <c r="DA142" s="128">
        <f>SUMIF($E$5:$E$137,"111",$DA$5:$DA$137)</f>
        <v>0</v>
      </c>
      <c r="DB142" s="128">
        <f>SUMIF($E$5:$E$137,"111",$DB$5:$DB$137)</f>
        <v>0</v>
      </c>
      <c r="DC142" s="128">
        <f>SUMIF($E$5:$E$137,"111",$DC$5:$DC$137)</f>
        <v>12000000000</v>
      </c>
      <c r="DD142" s="128">
        <f>SUMIF($E$5:$E$137,"111",$DD$5:$DD$137)</f>
        <v>0</v>
      </c>
      <c r="DE142" s="128">
        <f>SUMIF($E$5:$E$137,"111",$DE$5:$DE$137)</f>
        <v>0</v>
      </c>
      <c r="DF142" s="128">
        <f>SUMIF($E$5:$E$137,"111",$DF$5:$DF$137)</f>
        <v>340764083</v>
      </c>
      <c r="DG142" s="128">
        <f>SUMIF($E$5:$E$137,"111",$DG$5:$DG$137)</f>
        <v>329839630</v>
      </c>
      <c r="DH142" s="128">
        <f>SUMIF($E$5:$E$137,"111",$DH$5:$DH$137)</f>
        <v>539279351</v>
      </c>
      <c r="DI142" s="128">
        <f>SUMIF($E$5:$E$137,"111",$DI$5:$DI$137)</f>
        <v>482250703</v>
      </c>
      <c r="DJ142" s="132">
        <f>SUMIF($E$5:$E$137,"111",$DJ$5:$DJ$137)</f>
        <v>0</v>
      </c>
      <c r="DK142" s="132">
        <f>SUMIF($E$5:$E$137,"111",$DK$5:$DK$137)</f>
        <v>71047242</v>
      </c>
      <c r="DL142" s="132">
        <f>SUMIF($E$5:$E$137,"111",$DL$5:$DL$137)</f>
        <v>1432596</v>
      </c>
      <c r="DM142" s="132">
        <f>SUMIF($E$5:$E$137,"111",$DM$5:$DM$137)</f>
        <v>182090061</v>
      </c>
      <c r="DN142" s="132">
        <f>SUMIF($E$5:$E$137,"111",$DN$5:$DN$137)</f>
        <v>20000000</v>
      </c>
      <c r="DO142" s="132">
        <f>SUMIF($E$5:$E$137,"111",$DO$5:$DO$137)</f>
        <v>0</v>
      </c>
      <c r="DP142" s="132">
        <f>SUMIF($E$5:$E$137,"111",$DP$5:$DP$137)</f>
        <v>502692338</v>
      </c>
      <c r="DQ142" s="132">
        <f>SUMIF($E$5:$E$137,"111",$DQ$5:$DQ$137)</f>
        <v>0</v>
      </c>
      <c r="DR142" s="132">
        <f>SUMIF($E$5:$E$137,"111",$DR$5:$DR$137)</f>
        <v>0</v>
      </c>
      <c r="DS142" s="132">
        <f>SUMIF($E$5:$E$137,"111",$DS$5:$DS$137)</f>
        <v>0</v>
      </c>
      <c r="DT142" s="132">
        <f>SUMIF($E$5:$E$137,"111",$DT$5:$DT$137)</f>
        <v>123846638</v>
      </c>
      <c r="DU142" s="132">
        <f>SUMIF($E$5:$E$137,"111",$DU$5:$DU$137)</f>
        <v>70000000</v>
      </c>
      <c r="DW142" s="252" t="s">
        <v>403</v>
      </c>
      <c r="DX142" s="252" t="s">
        <v>410</v>
      </c>
      <c r="DY142" s="258" t="s">
        <v>411</v>
      </c>
      <c r="DZ142" s="258" t="s">
        <v>412</v>
      </c>
    </row>
    <row r="143" spans="1:130" ht="18" customHeight="1" x14ac:dyDescent="0.3">
      <c r="C143" s="133"/>
      <c r="D143" s="123" t="s">
        <v>388</v>
      </c>
      <c r="E143" s="116">
        <v>211</v>
      </c>
      <c r="F143" s="124"/>
      <c r="G143" s="125">
        <f>SUMIF($E$5:$E$137,"211",$G$5:$G$137)</f>
        <v>5205131751</v>
      </c>
      <c r="H143" s="126">
        <f>SUMIF($E$5:$E$138,"211",$H$5:$H$138)</f>
        <v>0</v>
      </c>
      <c r="I143" s="126">
        <f>SUMIF($E$5:$E$138,"211",$I$5:$I$138)</f>
        <v>263340125</v>
      </c>
      <c r="J143" s="126">
        <f>SUMIF($E$5:$E$138,"211",$J$5:$J$138)</f>
        <v>0</v>
      </c>
      <c r="K143" s="125">
        <f>SUMIF($E$5:$E$137,"211",$K$5:$K$137)</f>
        <v>0</v>
      </c>
      <c r="L143" s="124">
        <f>SUMIF($E$5:$E$137,"211",$L$5:$L$137)</f>
        <v>0</v>
      </c>
      <c r="M143" s="124">
        <f>SUMIF($E$5:$E$137,"211",$M$5:$M$137)</f>
        <v>244096406</v>
      </c>
      <c r="N143" s="124">
        <f>SUMIF($E$5:$E$137,"211",$N$5:$N$137)</f>
        <v>1602559960</v>
      </c>
      <c r="O143" s="124">
        <f>SUMIF($E$5:$E$137,"211",$O$5:$O$137)</f>
        <v>489630318</v>
      </c>
      <c r="P143" s="124">
        <f>SUMIF($E$5:$E$137,"211",$P$5:$P$137)</f>
        <v>208000000</v>
      </c>
      <c r="Q143" s="124">
        <f>SUMIF($E$5:$E$137,"211",$Q$5:$Q$137)</f>
        <v>162000000</v>
      </c>
      <c r="R143" s="124">
        <f>SUMIF($E$5:$E$137,"211",$R$5:$R$137)</f>
        <v>0</v>
      </c>
      <c r="S143" s="124">
        <f>SUMIF($E$5:$E$137,"211",$S$5:$S$137)</f>
        <v>50000000</v>
      </c>
      <c r="T143" s="124">
        <f>SUMIF($E$5:$E$137,"211",$T$5:$T$137)</f>
        <v>112491556</v>
      </c>
      <c r="U143" s="124">
        <f>SUMIF($E$5:$E$137,"211",$U$5:$U$137)</f>
        <v>45200000</v>
      </c>
      <c r="V143" s="124">
        <f>SUMIF($E$5:$E$137,"211",$V$5:$V$137)</f>
        <v>80000000</v>
      </c>
      <c r="W143" s="124">
        <f>SUMIF($E$5:$E$137,"211",$W$5:$W$137)</f>
        <v>347806613</v>
      </c>
      <c r="X143" s="124">
        <f>SUMIF($E$5:$E$137,"211",$X$5:$X$137)</f>
        <v>812600000</v>
      </c>
      <c r="Y143" s="124">
        <f>SUMIF($E$5:$E$137,"211",$Y$5:$Y$137)</f>
        <v>0</v>
      </c>
      <c r="Z143" s="124">
        <f>SUMIF($E$5:$E$137,"211",$Z$5:$Z$137)</f>
        <v>0</v>
      </c>
      <c r="AA143" s="124"/>
      <c r="AB143" s="124">
        <f>SUMIF($E$5:$E$137,"211",$AB$5:$AB$137)</f>
        <v>241024250</v>
      </c>
      <c r="AC143" s="124">
        <f>SUMIF($E$5:$E$137,"211",$AC$5:$AC$137)</f>
        <v>546382523</v>
      </c>
      <c r="AD143" s="127">
        <f t="shared" si="149"/>
        <v>0.42491455467483324</v>
      </c>
      <c r="AE143" s="125">
        <f>SUMIF($E$5:$E$137,"211",$AE$5:$AE$137)</f>
        <v>2211736240</v>
      </c>
      <c r="AF143" s="125">
        <f>SUMIF($E$5:$E$137,"211",$AF$5:$AF$137)</f>
        <v>0</v>
      </c>
      <c r="AG143" s="125">
        <f>SUMIF($E$5:$E$137,"211",$AG$5:$AG$137)</f>
        <v>258340125</v>
      </c>
      <c r="AH143" s="125">
        <f>SUMIF($E$5:$E$137,"211",$AH$5:$AH$137)</f>
        <v>0</v>
      </c>
      <c r="AI143" s="125">
        <f>SUMIF($E$5:$E$137,"211",$AI$5:$AI$137)</f>
        <v>0</v>
      </c>
      <c r="AJ143" s="125">
        <f>SUMIF($E$5:$E$137,"211",$AJ$5:$AJ$137)</f>
        <v>0</v>
      </c>
      <c r="AK143" s="125">
        <f>SUMIF($E$5:$E$137,"211",$AK$5:$AK$137)</f>
        <v>226918964</v>
      </c>
      <c r="AL143" s="125">
        <f>SUMIF($E$5:$E$137,"211",$AL$5:$AL$137)</f>
        <v>482870269</v>
      </c>
      <c r="AM143" s="125">
        <f>SUMIF($E$5:$E$137,"211",$AM$5:$AM$137)</f>
        <v>53746014</v>
      </c>
      <c r="AN143" s="125">
        <f>SUMIF($E$5:$E$137,"211",$AN$5:$AN$137)</f>
        <v>75577422</v>
      </c>
      <c r="AO143" s="125">
        <f>SUMIF($E$5:$E$137,"211",$AO$5:$AO$137)</f>
        <v>38135657</v>
      </c>
      <c r="AP143" s="125">
        <f>SUMIF($E$5:$E$137,"211",$AP$5:$AP$137)</f>
        <v>0</v>
      </c>
      <c r="AQ143" s="125">
        <f>SUMIF($E$5:$E$137,"211",$AQ$5:$AQ$137)</f>
        <v>0</v>
      </c>
      <c r="AR143" s="125">
        <f>SUMIF($E$5:$E$137,"211",$AR$5:$AR$137)</f>
        <v>0</v>
      </c>
      <c r="AS143" s="125">
        <f>SUMIF($E$5:$E$137,"211",$AS$5:$AS$137)</f>
        <v>0</v>
      </c>
      <c r="AT143" s="125">
        <f>SUMIF($E$5:$E$137,"211",$AT$5:$AT$137)</f>
        <v>80000000</v>
      </c>
      <c r="AU143" s="125">
        <f>SUMIF($E$5:$E$137,"211",$AU$5:$AU$137)</f>
        <v>107108308</v>
      </c>
      <c r="AV143" s="125">
        <f>SUMIF($E$5:$E$137,"211",$AV$5:$AV$137)</f>
        <v>683993566</v>
      </c>
      <c r="AW143" s="125">
        <f>SUMIF($E$5:$E$137,"211",$AW$5:$AW$137)</f>
        <v>0</v>
      </c>
      <c r="AX143" s="125">
        <f>SUMIF($E$5:$E$137,"211",$AX$5:$AX$137)</f>
        <v>0</v>
      </c>
      <c r="AY143" s="125">
        <f>SUMIF($E$5:$E$137,"211",$AY$5:$AY$137)</f>
        <v>0</v>
      </c>
      <c r="AZ143" s="125">
        <f>SUMIF($E$5:$E$137,"211",$AZ$5:$AZ$137)</f>
        <v>45956284</v>
      </c>
      <c r="BA143" s="125">
        <f>SUMIF($E$5:$E$137,"211",$BA$5:$BA$137)</f>
        <v>159089631</v>
      </c>
      <c r="BB143" s="110">
        <f t="shared" si="150"/>
        <v>0.57508544532516681</v>
      </c>
      <c r="BC143" s="30">
        <f t="shared" si="151"/>
        <v>2993395511</v>
      </c>
      <c r="BD143" s="128">
        <f>SUMIF($E$5:$E$137,"211",$BD$5:$BD$137)</f>
        <v>0</v>
      </c>
      <c r="BE143" s="128">
        <f>SUMIF($E$5:$E$137,"211",$BE$5:$BE$137)</f>
        <v>5000000</v>
      </c>
      <c r="BF143" s="128">
        <f>SUMIF($E$5:$E$137,"211",$BF$5:$BF$137)</f>
        <v>0</v>
      </c>
      <c r="BG143" s="128">
        <f>SUMIF($E$5:$E$137,"211",$BG$5:$BG$137)</f>
        <v>0</v>
      </c>
      <c r="BH143" s="128">
        <f>SUMIF($E$5:$E$137,"211",$BH$5:$BH$137)</f>
        <v>0</v>
      </c>
      <c r="BI143" s="128">
        <f>SUMIF($E$5:$E$137,"211",$BI$5:$BI$137)</f>
        <v>17177442</v>
      </c>
      <c r="BJ143" s="128">
        <f>SUMIF($E$5:$E$137,"211",$BJ$5:$BJ$137)</f>
        <v>1119689691</v>
      </c>
      <c r="BK143" s="128">
        <f>SUMIF($E$5:$E$137,"211",$BK$5:$BK$137)</f>
        <v>435884304</v>
      </c>
      <c r="BL143" s="128">
        <f>SUMIF($E$5:$E$137,"211",$BL$5:$BL$137)</f>
        <v>132422578</v>
      </c>
      <c r="BM143" s="128">
        <f>SUMIF($E$5:$E$137,"211",$BM$5:$BM$137)</f>
        <v>123864343</v>
      </c>
      <c r="BN143" s="128">
        <f>SUMIF($E$5:$E$137,"211",$BN$5:$BN$137)</f>
        <v>0</v>
      </c>
      <c r="BO143" s="128">
        <f>SUMIF($E$5:$E$137,"211",$BO$5:$BO$137)</f>
        <v>50000000</v>
      </c>
      <c r="BP143" s="128">
        <f>SUMIF($E$5:$E$137,"211",$BP$5:$BP$137)</f>
        <v>112491556</v>
      </c>
      <c r="BQ143" s="128">
        <f>SUMIF($E$5:$E$137,"211",$BQ$5:$BQ$137)</f>
        <v>45200000</v>
      </c>
      <c r="BR143" s="128">
        <f>SUMIF($E$5:$E$137,"211",$BR$5:$BR$137)</f>
        <v>0</v>
      </c>
      <c r="BS143" s="128">
        <f>SUMIF($E$5:$E$137,"211",$BS$5:$BS$137)</f>
        <v>240698305</v>
      </c>
      <c r="BT143" s="128">
        <f>SUMIF($E$5:$E$137,"211",$BT$5:$BT$137)</f>
        <v>128606434</v>
      </c>
      <c r="BU143" s="128">
        <f>SUMIF($E$5:$E$137,"211",$BU$5:$BU$137)</f>
        <v>0</v>
      </c>
      <c r="BV143" s="128">
        <f>SUMIF($E$5:$E$137,"211",$BV$5:$BV$137)</f>
        <v>0</v>
      </c>
      <c r="BW143" s="128">
        <f>SUMIF($E$5:$E$137,"211",$BW$5:$BW$137)</f>
        <v>0</v>
      </c>
      <c r="BX143" s="128">
        <f>SUMIF($E$5:$E$137,"211",$BX$5:$BX$137)</f>
        <v>195067966</v>
      </c>
      <c r="BY143" s="129">
        <f>SUMIF($E$5:$E$137,"211",$BY$5:$BY$137)</f>
        <v>387292892</v>
      </c>
      <c r="BZ143" s="130">
        <f t="shared" si="152"/>
        <v>0.34969584922616109</v>
      </c>
      <c r="CA143" s="37">
        <f t="shared" si="153"/>
        <v>1820212968</v>
      </c>
      <c r="CB143" s="125">
        <f>SUMIF($E$5:$E$137,"211",$CB$5:$CB$137)</f>
        <v>0</v>
      </c>
      <c r="CC143" s="125">
        <f>SUMIF($E$5:$E$137,"211",$CC$5:$CC$137)</f>
        <v>254132600</v>
      </c>
      <c r="CD143" s="125">
        <f>SUMIF($E$5:$E$137,"211",$CD$5:$CD$137)</f>
        <v>0</v>
      </c>
      <c r="CE143" s="125">
        <f>SUMIF($E$5:$E$137,"211",$CE$5:$CE$137)</f>
        <v>0</v>
      </c>
      <c r="CF143" s="125">
        <f>SUMIF($E$5:$E$137,"211",$CF$5:$CF$137)</f>
        <v>0</v>
      </c>
      <c r="CG143" s="125">
        <f>SUMIF($E$5:$E$137,"211",$CG$5:$CG$137)</f>
        <v>226918964</v>
      </c>
      <c r="CH143" s="125">
        <f>SUMIF($E$5:$E$137,"211",$CH$5:$CH$137)</f>
        <v>332299932</v>
      </c>
      <c r="CI143" s="125">
        <f>SUMIF($E$5:$E$137,"211",$CI$5:$CI$137)</f>
        <v>53746014</v>
      </c>
      <c r="CJ143" s="125">
        <f>SUMIF($E$5:$E$137,"211",$CJ$5:$CJ$137)</f>
        <v>75577422</v>
      </c>
      <c r="CK143" s="125">
        <f>SUMIF($E$5:$E$137,"211",$CK$5:$CK$137)</f>
        <v>38135657</v>
      </c>
      <c r="CL143" s="125">
        <f>SUMIF($E$5:$E$137,"211",$CL$5:$CL$137)</f>
        <v>0</v>
      </c>
      <c r="CM143" s="125">
        <f>SUMIF($E$5:$E$137,"211",$CM$5:$CM$137)</f>
        <v>0</v>
      </c>
      <c r="CN143" s="125">
        <f>SUMIF($E$5:$E$137,"211",$CN$5:$CN$137)</f>
        <v>0</v>
      </c>
      <c r="CO143" s="125">
        <f>SUMIF($E$5:$E$137,"211",$CO$5:$CO$137)</f>
        <v>0</v>
      </c>
      <c r="CP143" s="125">
        <f>SUMIF($E$5:$E$137,"211",$CP$5:$CP$137)</f>
        <v>0</v>
      </c>
      <c r="CQ143" s="125">
        <f>SUMIF($E$5:$E$137,"211",$CQ$5:$CQ$137)</f>
        <v>105298433</v>
      </c>
      <c r="CR143" s="125">
        <f>SUMIF($E$5:$E$137,"211",$CR$5:$CR$137)</f>
        <v>682757806</v>
      </c>
      <c r="CS143" s="125">
        <f>SUMIF($E$5:$E$137,"211",$CS$5:$CS$137)</f>
        <v>0</v>
      </c>
      <c r="CT143" s="125">
        <f>SUMIF($E$5:$E$137,"211",$CT$5:$CT$137)</f>
        <v>0</v>
      </c>
      <c r="CU143" s="125">
        <f>SUMIF($E$5:$E$137,"211",$CU$5:$CU$137)</f>
        <v>0</v>
      </c>
      <c r="CV143" s="125">
        <f>SUMIF($E$5:$E$137,"211",$CV$5:$CV$137)</f>
        <v>45956280</v>
      </c>
      <c r="CW143" s="131">
        <f>SUMIF($E$5:$E$137,"211",$CW$5:$CW$137)</f>
        <v>5389860</v>
      </c>
      <c r="CX143" s="27">
        <f t="shared" si="154"/>
        <v>0.65030415077383896</v>
      </c>
      <c r="CY143" s="30">
        <f t="shared" ca="1" si="155"/>
        <v>3384918783</v>
      </c>
      <c r="CZ143" s="128">
        <f ca="1">SUMIF($E$5:$E$138,"211",$CZ$5:$CZ$137)</f>
        <v>0</v>
      </c>
      <c r="DA143" s="128">
        <f>SUMIF($E$5:$E$137,"211",$DA$5:$DA$137)</f>
        <v>9207525</v>
      </c>
      <c r="DB143" s="128">
        <f>SUMIF($E$5:$E$137,"211",$DB$5:$DB$137)</f>
        <v>0</v>
      </c>
      <c r="DC143" s="128">
        <f>SUMIF($E$5:$E$137,"211",$DC$5:$DC$137)</f>
        <v>0</v>
      </c>
      <c r="DD143" s="128">
        <f>SUMIF($E$5:$E$137,"211",$DD$5:$DD$137)</f>
        <v>0</v>
      </c>
      <c r="DE143" s="128">
        <f>SUMIF($E$5:$E$137,"211",$DE$5:$DE$137)</f>
        <v>17177442</v>
      </c>
      <c r="DF143" s="128">
        <f>SUMIF($E$5:$E$137,"211",$DF$5:$DF$137)</f>
        <v>1270260028</v>
      </c>
      <c r="DG143" s="128">
        <f>SUMIF($E$5:$E$137,"211",$DG$5:$DG$137)</f>
        <v>435884304</v>
      </c>
      <c r="DH143" s="128">
        <f>SUMIF($E$5:$E$137,"211",$DH$5:$DH$137)</f>
        <v>132422578</v>
      </c>
      <c r="DI143" s="132">
        <f>SUMIF($E$5:$E$137,"211",$DI$5:$DI$137)</f>
        <v>123864343</v>
      </c>
      <c r="DJ143" s="132">
        <f>SUMIF($E$5:$E$137,"211",$DJ$5:$DJ$137)</f>
        <v>0</v>
      </c>
      <c r="DK143" s="132">
        <f>SUMIF($E$5:$E$137,"211",$DK$5:$DK$137)</f>
        <v>50000000</v>
      </c>
      <c r="DL143" s="132">
        <f>SUMIF($E$5:$E$137,"211",$DL$5:$DL$137)</f>
        <v>112491556</v>
      </c>
      <c r="DM143" s="132">
        <f>SUMIF($E$5:$E$137,"211",$DM$5:$DM$137)</f>
        <v>45200000</v>
      </c>
      <c r="DN143" s="132">
        <f>SUMIF($E$5:$E$137,"211",$DN$5:$DN$137)</f>
        <v>80000000</v>
      </c>
      <c r="DO143" s="132">
        <f>SUMIF($E$5:$E$137,"211",$DO$5:$DO$137)</f>
        <v>242508180</v>
      </c>
      <c r="DP143" s="132">
        <f>SUMIF($E$5:$E$137,"211",$DP$5:$DP$137)</f>
        <v>129842194</v>
      </c>
      <c r="DQ143" s="132">
        <f>SUMIF($E$5:$E$137,"211",$DQ$5:$DQ$137)</f>
        <v>0</v>
      </c>
      <c r="DR143" s="132">
        <f>SUMIF($E$5:$E$137,"211",$DR$5:$DR$137)</f>
        <v>0</v>
      </c>
      <c r="DS143" s="132">
        <f>SUMIF($E$5:$E$137,"211",$DS$5:$DS$137)</f>
        <v>0</v>
      </c>
      <c r="DT143" s="132">
        <f>SUMIF($E$5:$E$137,"211",$DT$5:$DT$137)</f>
        <v>195067970</v>
      </c>
      <c r="DU143" s="132">
        <f>SUMIF($E$5:$E$137,"211",$DU$5:$DU$137)</f>
        <v>540992663</v>
      </c>
      <c r="DW143" s="254" t="s">
        <v>404</v>
      </c>
      <c r="DX143" s="47">
        <v>15326341410</v>
      </c>
      <c r="DY143" s="47">
        <v>663098768</v>
      </c>
      <c r="DZ143" s="261">
        <v>4.33</v>
      </c>
    </row>
    <row r="144" spans="1:130" ht="18" customHeight="1" x14ac:dyDescent="0.3">
      <c r="C144" s="133"/>
      <c r="D144" s="123" t="s">
        <v>293</v>
      </c>
      <c r="E144" s="134">
        <v>301</v>
      </c>
      <c r="F144" s="124"/>
      <c r="G144" s="125">
        <f>SUMIF($E$5:$E$137,"301",$G$5:$G$137)</f>
        <v>2727269805</v>
      </c>
      <c r="H144" s="126">
        <f>SUMIF($E$5:$E$138,"301",$H$5:$H$138)</f>
        <v>344106222</v>
      </c>
      <c r="I144" s="126">
        <f>SUMIF($E$5:$E$138,"301",$I$5:$I$138)</f>
        <v>180000000</v>
      </c>
      <c r="J144" s="126">
        <f>SUMIF($E$5:$E$138,"301",$J$5:$J$138)</f>
        <v>0</v>
      </c>
      <c r="K144" s="125">
        <f>SUMIF($E$5:$E$137,"301",$K$5:$K$137)</f>
        <v>0</v>
      </c>
      <c r="L144" s="124">
        <f>SUMIF($E$5:$E$137,"301",$L$5:$L$137)</f>
        <v>208000000</v>
      </c>
      <c r="M144" s="124">
        <f>SUMIF($E$5:$E$137,"301",$M$5:$M$137)</f>
        <v>0</v>
      </c>
      <c r="N144" s="124">
        <f>SUMIF($E$5:$E$137,"301",$N$5:$N$137)</f>
        <v>0</v>
      </c>
      <c r="O144" s="124">
        <f>SUMIF($E$5:$E$137,"301",$O$5:$O$137)</f>
        <v>0</v>
      </c>
      <c r="P144" s="124">
        <f>SUMIF($E$5:$E$137,"301",$P$5:$P$137)</f>
        <v>0</v>
      </c>
      <c r="Q144" s="124">
        <f>SUMIF($E$5:$E$137,"301",$Q$5:$Q$137)</f>
        <v>0</v>
      </c>
      <c r="R144" s="124">
        <f>SUMIF($E$5:$E$137,"301",$R$5:$R$137)</f>
        <v>0</v>
      </c>
      <c r="S144" s="124">
        <f>SUMIF($E$5:$E$137,"301",$S$5:$S$137)</f>
        <v>0</v>
      </c>
      <c r="T144" s="124">
        <f>SUMIF($E$5:$E$137,"301",$T$5:$T$137)</f>
        <v>0</v>
      </c>
      <c r="U144" s="124">
        <f>SUMIF($E$5:$E$137,"301",$U$5:$U$137)</f>
        <v>0</v>
      </c>
      <c r="V144" s="124">
        <f>SUMIF($E$5:$E$137,"301",$V$5:$V$137)</f>
        <v>0</v>
      </c>
      <c r="W144" s="124">
        <f>SUMIF($E$5:$E$137,"301",$W$5:$W$137)</f>
        <v>100000000</v>
      </c>
      <c r="X144" s="124">
        <f>SUMIF($E$5:$E$137,"301",$X$5:$X$137)</f>
        <v>32712008</v>
      </c>
      <c r="Y144" s="124">
        <f>SUMIF($E$5:$E$137,"301",$Y$5:$Y$137)</f>
        <v>0</v>
      </c>
      <c r="Z144" s="124">
        <f>SUMIF($E$5:$E$137,"301",$Z$5:$Z$137)</f>
        <v>1770728185</v>
      </c>
      <c r="AA144" s="124"/>
      <c r="AB144" s="124">
        <f>SUMIF($E$5:$E$137,"301",$AB$5:$AB$137)</f>
        <v>0</v>
      </c>
      <c r="AC144" s="124">
        <f>SUMIF($E$5:$E$137,"301",$AC$5:$AC$137)</f>
        <v>91723390</v>
      </c>
      <c r="AD144" s="127">
        <f t="shared" si="149"/>
        <v>0.92288598853900339</v>
      </c>
      <c r="AE144" s="125">
        <f>SUMIF($E$5:$E$137,"301",$AE$5:$AE$137)</f>
        <v>2516959090</v>
      </c>
      <c r="AF144" s="125">
        <f>SUMIF($E$5:$E$137,"301",$AF$5:$AF$137)</f>
        <v>344103222</v>
      </c>
      <c r="AG144" s="125">
        <f>SUMIF($E$5:$E$137,"301",$AG$5:$AG$137)</f>
        <v>180000000</v>
      </c>
      <c r="AH144" s="125">
        <f>SUMIF($E$5:$E$137,"301",$AH$5:$AH$137)</f>
        <v>0</v>
      </c>
      <c r="AI144" s="125">
        <f>SUMIF($E$5:$E$137,"301",$AI$5:$AI$137)</f>
        <v>0</v>
      </c>
      <c r="AJ144" s="125">
        <f>SUMIF($E$5:$E$137,"301",$AJ$5:$AJ$137)</f>
        <v>150000000</v>
      </c>
      <c r="AK144" s="125">
        <f>SUMIF($E$5:$E$137,"301",$AK$5:$AK$137)</f>
        <v>0</v>
      </c>
      <c r="AL144" s="125">
        <f>SUMIF($E$5:$E$137,"301",$AL$5:$AL$137)</f>
        <v>0</v>
      </c>
      <c r="AM144" s="125">
        <f>SUMIF($E$5:$E$137,"301",$AM$5:$AM$137)</f>
        <v>0</v>
      </c>
      <c r="AN144" s="125">
        <f>SUMIF($E$5:$E$137,"301",$AN$5:$AN$137)</f>
        <v>0</v>
      </c>
      <c r="AO144" s="125">
        <f>SUMIF($E$5:$E$137,"301",$AO$5:$AO$137)</f>
        <v>0</v>
      </c>
      <c r="AP144" s="125">
        <f>SUMIF($E$5:$E$137,"301",$AP$5:$AP$137)</f>
        <v>0</v>
      </c>
      <c r="AQ144" s="125">
        <f>SUMIF($E$5:$E$137,"301",$AQ$5:$AQ$137)</f>
        <v>0</v>
      </c>
      <c r="AR144" s="125">
        <f>SUMIF($E$5:$E$137,"301",$AR$5:$AR$137)</f>
        <v>0</v>
      </c>
      <c r="AS144" s="125">
        <f>SUMIF($E$5:$E$137,"301",$AS$5:$AS$137)</f>
        <v>0</v>
      </c>
      <c r="AT144" s="125">
        <f>SUMIF($E$5:$E$137,"301",$AT$5:$AT$137)</f>
        <v>0</v>
      </c>
      <c r="AU144" s="125">
        <f>SUMIF($E$5:$E$137,"301",$AU$5:$AU$137)</f>
        <v>42000000</v>
      </c>
      <c r="AV144" s="125">
        <f>SUMIF($E$5:$E$137,"301",$AV$5:$AV$137)</f>
        <v>0</v>
      </c>
      <c r="AW144" s="125">
        <f>SUMIF($E$5:$E$137,"301",$AW$5:$AW$137)</f>
        <v>0</v>
      </c>
      <c r="AX144" s="125">
        <f>SUMIF($E$5:$E$137,"301",$AX$5:$AX$137)</f>
        <v>1722490685</v>
      </c>
      <c r="AY144" s="125">
        <f>SUMIF($E$5:$E$137,"301",$AY$5:$AY$137)</f>
        <v>0</v>
      </c>
      <c r="AZ144" s="125">
        <f>SUMIF($E$5:$E$137,"301",$AZ$5:$AZ$137)</f>
        <v>0</v>
      </c>
      <c r="BA144" s="125">
        <f>SUMIF($E$5:$E$137,"301",$BA$5:$BA$137)</f>
        <v>78365183</v>
      </c>
      <c r="BB144" s="110">
        <f t="shared" si="150"/>
        <v>7.7114011460996612E-2</v>
      </c>
      <c r="BC144" s="30">
        <f t="shared" si="151"/>
        <v>210310715</v>
      </c>
      <c r="BD144" s="128">
        <f>SUMIF($E$5:$E$137,"301",$BD$5:$BD$137)</f>
        <v>3000</v>
      </c>
      <c r="BE144" s="128">
        <f>SUMIF($E$5:$E$137,"301",$BE$5:$BE$137)</f>
        <v>0</v>
      </c>
      <c r="BF144" s="128">
        <f>SUMIF($E$5:$E$137,"301",$BF$5:$BF$137)</f>
        <v>0</v>
      </c>
      <c r="BG144" s="128">
        <f>SUMIF($E$5:$E$137,"301",$BG$5:$BG$137)</f>
        <v>0</v>
      </c>
      <c r="BH144" s="128">
        <f>SUMIF($E$5:$E$137,"301",$BH$5:$BH$137)</f>
        <v>58000000</v>
      </c>
      <c r="BI144" s="128">
        <f>SUMIF($E$5:$E$137,"301",$BI$5:$BI$137)</f>
        <v>0</v>
      </c>
      <c r="BJ144" s="128">
        <f>SUMIF($E$5:$E$137,"301",$BJ$5:$BJ$137)</f>
        <v>0</v>
      </c>
      <c r="BK144" s="128">
        <f>SUMIF($E$5:$E$137,"301",$BK$5:$BK$137)</f>
        <v>0</v>
      </c>
      <c r="BL144" s="128">
        <f>SUMIF($E$5:$E$137,"301",$BL$5:$BL$137)</f>
        <v>0</v>
      </c>
      <c r="BM144" s="128">
        <f>SUMIF($E$5:$E$137,"301",$BM$5:$BM$137)</f>
        <v>0</v>
      </c>
      <c r="BN144" s="128">
        <f>SUMIF($E$5:$E$137,"301",$BN$5:$BN$137)</f>
        <v>0</v>
      </c>
      <c r="BO144" s="128">
        <f>SUMIF($E$5:$E$137,"301",$BO$5:$BO$137)</f>
        <v>0</v>
      </c>
      <c r="BP144" s="128">
        <f>SUMIF($E$5:$E$137,"301",$BP$5:$BP$137)</f>
        <v>0</v>
      </c>
      <c r="BQ144" s="128">
        <f>SUMIF($E$5:$E$137,"301",$BQ$5:$BQ$137)</f>
        <v>0</v>
      </c>
      <c r="BR144" s="128">
        <f>SUMIF($E$5:$E$137,"301",$BR$5:$BR$137)</f>
        <v>0</v>
      </c>
      <c r="BS144" s="128">
        <f>SUMIF($E$5:$E$137,"301",$BS$5:$BS$137)</f>
        <v>58000000</v>
      </c>
      <c r="BT144" s="128">
        <f>SUMIF($E$5:$E$137,"301",$BT$5:$BT$137)</f>
        <v>32712008</v>
      </c>
      <c r="BU144" s="128">
        <f>SUMIF($E$5:$E$137,"301",$BU$5:$BU$137)</f>
        <v>0</v>
      </c>
      <c r="BV144" s="128">
        <f>SUMIF($E$5:$E$137,"301",$BV$5:$BV$137)</f>
        <v>48237500</v>
      </c>
      <c r="BW144" s="128">
        <f>SUMIF($E$5:$E$137,"301",$BW$5:$BW$137)</f>
        <v>0</v>
      </c>
      <c r="BX144" s="128">
        <f>SUMIF($E$5:$E$137,"301",$BX$5:$BX$137)</f>
        <v>0</v>
      </c>
      <c r="BY144" s="129">
        <f>SUMIF($E$5:$E$137,"301",$BY$5:$BY$137)</f>
        <v>13358207</v>
      </c>
      <c r="BZ144" s="130">
        <f t="shared" si="152"/>
        <v>0.82121339659682113</v>
      </c>
      <c r="CA144" s="37">
        <f t="shared" si="153"/>
        <v>2239670500</v>
      </c>
      <c r="CB144" s="125">
        <f>SUMIF($E$5:$E$137,"301",$CB$5:$CB$137)</f>
        <v>328965376</v>
      </c>
      <c r="CC144" s="125">
        <f>SUMIF($E$5:$E$137,"301",$CC$5:$CC$137)</f>
        <v>159168393</v>
      </c>
      <c r="CD144" s="125">
        <f>SUMIF($E$5:$E$137,"301",$CD$5:$CD$137)</f>
        <v>0</v>
      </c>
      <c r="CE144" s="125">
        <f>SUMIF($E$5:$E$137,"301",$CE$5:$CE$137)</f>
        <v>0</v>
      </c>
      <c r="CF144" s="125">
        <f>SUMIF($E$5:$E$137,"301",$CF$5:$CF$137)</f>
        <v>143526671</v>
      </c>
      <c r="CG144" s="125">
        <f>SUMIF($E$5:$E$137,"301",$CG$5:$CG$137)</f>
        <v>0</v>
      </c>
      <c r="CH144" s="125">
        <f>SUMIF($E$5:$E$137,"301",$CH$5:$CH$137)</f>
        <v>0</v>
      </c>
      <c r="CI144" s="125">
        <f>SUMIF($E$5:$E$137,"301",$CI$5:$CI$137)</f>
        <v>0</v>
      </c>
      <c r="CJ144" s="125">
        <f>SUMIF($E$5:$E$137,"301",$CJ$5:$CJ$137)</f>
        <v>0</v>
      </c>
      <c r="CK144" s="125">
        <f>SUMIF($E$5:$E$137,"301",$CK$5:$CK$137)</f>
        <v>0</v>
      </c>
      <c r="CL144" s="125">
        <f>SUMIF($E$5:$E$137,"301",$CL$5:$CL$137)</f>
        <v>0</v>
      </c>
      <c r="CM144" s="125">
        <f>SUMIF($E$5:$E$137,"301",$CM$5:$CM$137)</f>
        <v>0</v>
      </c>
      <c r="CN144" s="125">
        <f>SUMIF($E$5:$E$137,"301",$CN$5:$CN$137)</f>
        <v>0</v>
      </c>
      <c r="CO144" s="125">
        <f>SUMIF($E$5:$E$137,"301",$CO$5:$CO$137)</f>
        <v>0</v>
      </c>
      <c r="CP144" s="125">
        <f>SUMIF($E$5:$E$137,"301",$CP$5:$CP$137)</f>
        <v>0</v>
      </c>
      <c r="CQ144" s="125">
        <f>SUMIF($E$5:$E$137,"301",$CQ$5:$CQ$137)</f>
        <v>34300000</v>
      </c>
      <c r="CR144" s="125">
        <f>SUMIF($E$5:$E$137,"301",$CR$5:$CR$137)</f>
        <v>0</v>
      </c>
      <c r="CS144" s="125">
        <f>SUMIF($E$5:$E$137,"301",$CS$5:$CS$137)</f>
        <v>0</v>
      </c>
      <c r="CT144" s="125">
        <f>SUMIF($E$5:$E$137,"301",$CT$5:$CT$137)</f>
        <v>1532540560</v>
      </c>
      <c r="CU144" s="125">
        <f>SUMIF($E$5:$E$137,"301",$CU$5:$CU$137)</f>
        <v>0</v>
      </c>
      <c r="CV144" s="125">
        <f>SUMIF($E$5:$E$137,"301",$CV$5:$CV$137)</f>
        <v>0</v>
      </c>
      <c r="CW144" s="131">
        <f>SUMIF($E$5:$E$137,"301",$CW$5:$CW$137)</f>
        <v>41169500</v>
      </c>
      <c r="CX144" s="27">
        <f t="shared" si="154"/>
        <v>0.17878660340317887</v>
      </c>
      <c r="CY144" s="30">
        <f ca="1">SUM(CZ144:DU144)</f>
        <v>487599305</v>
      </c>
      <c r="CZ144" s="128">
        <f ca="1">SUMIF($E$5:$E$138,"301",$CZ$5:$CZ$137)</f>
        <v>15140846</v>
      </c>
      <c r="DA144" s="128">
        <f>SUMIF($E$5:$E$137,"301",$DA$5:$DA$137)</f>
        <v>20831607</v>
      </c>
      <c r="DB144" s="128">
        <f>SUMIF($E$5:$E$137,"301",$DB$5:$DB$137)</f>
        <v>0</v>
      </c>
      <c r="DC144" s="128">
        <f>SUMIF($E$5:$E$137,"301",$DC$5:$DC$137)</f>
        <v>0</v>
      </c>
      <c r="DD144" s="128">
        <f>SUMIF($E$5:$E$137,"301",$DD$5:$DD$137)</f>
        <v>64473329</v>
      </c>
      <c r="DE144" s="128">
        <f>SUMIF($E$5:$E$137,"301",$DE$5:$DE$137)</f>
        <v>0</v>
      </c>
      <c r="DF144" s="128">
        <f>SUMIF($E$5:$E$137,"301",$DF$5:$DF$137)</f>
        <v>0</v>
      </c>
      <c r="DG144" s="128">
        <f>SUMIF($E$5:$E$137,"301",$DG$5:$DG$137)</f>
        <v>0</v>
      </c>
      <c r="DH144" s="128">
        <f>SUMIF($E$5:$E$137,"301",$DH$5:$DH$137)</f>
        <v>0</v>
      </c>
      <c r="DI144" s="132">
        <f>SUMIF($E$5:$E$137,"301",$DI$5:$DI$137)</f>
        <v>0</v>
      </c>
      <c r="DJ144" s="132">
        <f>SUMIF($E$5:$E$137,"301",$DJ$5:$DJ$137)</f>
        <v>0</v>
      </c>
      <c r="DK144" s="132">
        <f>SUMIF($E$5:$E$137,"301",$DK$5:$DK$137)</f>
        <v>0</v>
      </c>
      <c r="DL144" s="132">
        <f>SUMIF($E$5:$E$137,"301",$DL$5:$DL$137)</f>
        <v>0</v>
      </c>
      <c r="DM144" s="132">
        <f>SUMIF($E$5:$E$137,"301",$DM$5:$DM$137)</f>
        <v>0</v>
      </c>
      <c r="DN144" s="132">
        <f>SUMIF($E$5:$E$137,"301",$DN$5:$DN$137)</f>
        <v>0</v>
      </c>
      <c r="DO144" s="132">
        <f>SUMIF($E$5:$E$137,"301",$DO$5:$DO$137)</f>
        <v>65700000</v>
      </c>
      <c r="DP144" s="132">
        <f>SUMIF($E$5:$E$137,"301",$DP$5:$DP$137)</f>
        <v>32712008</v>
      </c>
      <c r="DQ144" s="132">
        <f>SUMIF($E$5:$E$137,"301",$DQ$5:$DQ$137)</f>
        <v>0</v>
      </c>
      <c r="DR144" s="132">
        <f>SUMIF($E$5:$E$137,"301",$DR$5:$DR$137)</f>
        <v>238187625</v>
      </c>
      <c r="DS144" s="132">
        <f>SUMIF($E$5:$E$137,"301",$DS$5:$DS$137)</f>
        <v>0</v>
      </c>
      <c r="DT144" s="132">
        <f>SUMIF($E$5:$E$137,"301",$DT$5:$DT$137)</f>
        <v>0</v>
      </c>
      <c r="DU144" s="132">
        <f>SUMIF($E$5:$E$137,"301",$DU$5:$DU$137)</f>
        <v>50553890</v>
      </c>
      <c r="DW144" s="254" t="s">
        <v>405</v>
      </c>
      <c r="DX144" s="47">
        <v>5205131751</v>
      </c>
      <c r="DY144" s="47">
        <v>1820212968</v>
      </c>
      <c r="DZ144" s="261">
        <v>34.97</v>
      </c>
    </row>
    <row r="145" spans="3:130" ht="16.5" customHeight="1" x14ac:dyDescent="0.3">
      <c r="C145" s="133"/>
      <c r="D145" s="123" t="s">
        <v>389</v>
      </c>
      <c r="E145" s="116">
        <v>310</v>
      </c>
      <c r="F145" s="124"/>
      <c r="G145" s="125">
        <f>SUMIF($E$5:$E$137,"310",$G$5:$G$137)</f>
        <v>748000000</v>
      </c>
      <c r="H145" s="126">
        <f>SUMIF($E$5:$E$137,"310",$H$5:$H$137)</f>
        <v>0</v>
      </c>
      <c r="I145" s="126">
        <f>SUMIF($E$5:$E$137,"310",$I$5:$I$137)</f>
        <v>540000000</v>
      </c>
      <c r="J145" s="126">
        <f>SUMIF($E$5:$E$138,"310",$J$5:$J$138)</f>
        <v>0</v>
      </c>
      <c r="K145" s="125">
        <f>SUMIF($E$5:$E$137,"310",$K$5:$K$137)</f>
        <v>0</v>
      </c>
      <c r="L145" s="124">
        <f>SUMIF($E$5:$E$137,"310",$L$5:$L$137)</f>
        <v>0</v>
      </c>
      <c r="M145" s="124">
        <f>SUMIF($E$5:$E$137,"310",$M$5:$M$137)</f>
        <v>0</v>
      </c>
      <c r="N145" s="124">
        <f>SUMIF($E$5:$E$137,"310",$N$5:$N$137)</f>
        <v>0</v>
      </c>
      <c r="O145" s="124">
        <f>SUMIF($E$5:$E$137,"310",$O$5:$O$137)</f>
        <v>0</v>
      </c>
      <c r="P145" s="124">
        <f>SUMIF($E$5:$E$137,"310",$P$5:$P$137)</f>
        <v>0</v>
      </c>
      <c r="Q145" s="124">
        <f>SUMIF($E$5:$E$137,"310",$Q$5:$Q$137)</f>
        <v>0</v>
      </c>
      <c r="R145" s="124">
        <f>SUMIF($E$5:$E$137,"310",$R$5:$R$137)</f>
        <v>0</v>
      </c>
      <c r="S145" s="124">
        <f>SUMIF($E$5:$E$137,"310",$S$5:$S$137)</f>
        <v>0</v>
      </c>
      <c r="T145" s="124">
        <f>SUMIF($E$5:$E$137,"310",$T$5:$T$137)</f>
        <v>0</v>
      </c>
      <c r="U145" s="124">
        <f>SUMIF($E$5:$E$137,"310",$U$5:$U$137)</f>
        <v>0</v>
      </c>
      <c r="V145" s="124">
        <f>SUMIF($E$5:$E$137,"310",$V$5:$V$137)</f>
        <v>0</v>
      </c>
      <c r="W145" s="124">
        <f>SUMIF($E$5:$E$137,"310",$W$5:$W$137)</f>
        <v>76000000</v>
      </c>
      <c r="X145" s="124">
        <f>SUMIF($E$5:$E$137,"310",$X$5:$X$137)</f>
        <v>54000000</v>
      </c>
      <c r="Y145" s="124">
        <f>SUMIF($E$5:$E$137,"310",$Y$5:$Y$137)</f>
        <v>0</v>
      </c>
      <c r="Z145" s="124">
        <f>SUMIF($E$5:$E$128,"310",$Z$5:$Z$128)</f>
        <v>0</v>
      </c>
      <c r="AA145" s="124"/>
      <c r="AB145" s="124">
        <f>SUMIF($E$5:$E$137,"310",$AB$5:$AB$137)</f>
        <v>0</v>
      </c>
      <c r="AC145" s="124">
        <f>SUMIF($E$5:$E$137,"310",$AC$5:$AC$137)</f>
        <v>78000000</v>
      </c>
      <c r="AD145" s="127">
        <f t="shared" si="149"/>
        <v>0.83322196925133685</v>
      </c>
      <c r="AE145" s="125">
        <f>SUMIF($E$5:$E$137,"310",$AE$5:$AE$137)</f>
        <v>623250033</v>
      </c>
      <c r="AF145" s="125">
        <f>SUMIF($E$5:$E$137,"310",$AF$5:$AF$137)</f>
        <v>0</v>
      </c>
      <c r="AG145" s="125">
        <f>SUMIF($E$5:$E$137,"310",$AG$5:$AG$137)</f>
        <v>521925383</v>
      </c>
      <c r="AH145" s="125">
        <f>SUMIF($E$5:$E$137,"310",$AH$5:$AH$137)</f>
        <v>0</v>
      </c>
      <c r="AI145" s="125">
        <f>SUMIF($E$5:$E$137,"310",$AI$5:$AI$137)</f>
        <v>0</v>
      </c>
      <c r="AJ145" s="125">
        <f>SUMIF($E$5:$E$137,"310",$AJ$5:$AJ$137)</f>
        <v>0</v>
      </c>
      <c r="AK145" s="125">
        <f>SUMIF($E$5:$E$137,"310",$AK$5:$AK$137)</f>
        <v>0</v>
      </c>
      <c r="AL145" s="125">
        <f>SUMIF($E$5:$E$137,"310",$AL$5:$AL$137)</f>
        <v>0</v>
      </c>
      <c r="AM145" s="125">
        <f>SUMIF($E$5:$E$137,"310",$AM$5:$AM$137)</f>
        <v>0</v>
      </c>
      <c r="AN145" s="125">
        <f>SUMIF($E$5:$E$137,"310",$AN$5:$AN$137)</f>
        <v>0</v>
      </c>
      <c r="AO145" s="125">
        <f>SUMIF($E$5:$E$137,"310",$AO$5:$AO$137)</f>
        <v>0</v>
      </c>
      <c r="AP145" s="125">
        <f>SUMIF($E$5:$E$137,"310",$AP$5:$AP$137)</f>
        <v>0</v>
      </c>
      <c r="AQ145" s="125">
        <f>SUMIF($E$5:$E$137,"310",$AQ$5:$AQ$137)</f>
        <v>0</v>
      </c>
      <c r="AR145" s="125">
        <f>SUMIF($E$5:$E$137,"310",$AR$5:$AR$137)</f>
        <v>0</v>
      </c>
      <c r="AS145" s="125">
        <f>SUMIF($E$5:$E$137,"310",$AS$5:$AS$137)</f>
        <v>0</v>
      </c>
      <c r="AT145" s="125">
        <f>SUMIF($E$5:$E$137,"310",$AT$5:$AT$137)</f>
        <v>0</v>
      </c>
      <c r="AU145" s="125">
        <f>SUMIF($E$5:$E$137,"310",$AU$5:$AU$137)</f>
        <v>69170000</v>
      </c>
      <c r="AV145" s="125">
        <f>SUMIF($E$5:$E$137,"310",$AV$5:$AV$137)</f>
        <v>0</v>
      </c>
      <c r="AW145" s="125">
        <f>SUMIF($E$5:$E$137,"310",$AW$5:$AW$137)</f>
        <v>0</v>
      </c>
      <c r="AX145" s="125">
        <f>SUMIF($E$5:$E$137,"310",$AX$5:$AX$137)</f>
        <v>0</v>
      </c>
      <c r="AY145" s="125">
        <f>SUMIF($E$5:$E$137,"310",$AY$5:$AY$137)</f>
        <v>0</v>
      </c>
      <c r="AZ145" s="125">
        <f>SUMIF($E$5:$E$137,"310",$AZ$5:$AZ$137)</f>
        <v>0</v>
      </c>
      <c r="BA145" s="125">
        <f>SUMIF($E$5:$E$137,"310",$BA$5:$BA$137)</f>
        <v>32154650</v>
      </c>
      <c r="BB145" s="110">
        <f t="shared" si="150"/>
        <v>0.16677803074866315</v>
      </c>
      <c r="BC145" s="30">
        <f t="shared" si="151"/>
        <v>124749967</v>
      </c>
      <c r="BD145" s="128">
        <f>SUMIF($E$5:$E$137,"310",$BD$5:$BD$137)</f>
        <v>0</v>
      </c>
      <c r="BE145" s="128">
        <f>SUMIF($E$5:$E$137,"310",$BE$5:$BE$137)</f>
        <v>18074617</v>
      </c>
      <c r="BF145" s="128">
        <f>SUMIF($E$5:$E$137,"310",$BF$5:$BF$137)</f>
        <v>0</v>
      </c>
      <c r="BG145" s="128">
        <f>SUMIF($E$5:$E$137,"310",$BG$5:$BG$137)</f>
        <v>0</v>
      </c>
      <c r="BH145" s="128">
        <f>SUMIF($E$5:$E$137,"310",$BH$5:$BH$137)</f>
        <v>0</v>
      </c>
      <c r="BI145" s="128">
        <f>SUMIF($E$5:$E$137,"310",$BI$5:$BI$137)</f>
        <v>0</v>
      </c>
      <c r="BJ145" s="128">
        <f>SUMIF($E$5:$E$137,"310",$BJ$5:$BJ$137)</f>
        <v>0</v>
      </c>
      <c r="BK145" s="128">
        <f>SUMIF($E$5:$E$137,"310",$BK$5:$BK$137)</f>
        <v>0</v>
      </c>
      <c r="BL145" s="128">
        <f>SUMIF($E$5:$E$137,"310",$BL$5:$BL$137)</f>
        <v>0</v>
      </c>
      <c r="BM145" s="128">
        <f>SUMIF($E$5:$E$137,"310",$BM$5:$BM$137)</f>
        <v>0</v>
      </c>
      <c r="BN145" s="128">
        <f>SUMIF($E$5:$E$137,"310",$BN$5:$BN$137)</f>
        <v>0</v>
      </c>
      <c r="BO145" s="128">
        <f>SUMIF($E$5:$E$137,"310",$BO$5:$BO$137)</f>
        <v>0</v>
      </c>
      <c r="BP145" s="128">
        <f>SUMIF($E$5:$E$137,"310",$BP$5:$BP$137)</f>
        <v>0</v>
      </c>
      <c r="BQ145" s="128">
        <f>SUMIF($E$5:$E$137,"310",$BQ$5:$BQ$137)</f>
        <v>0</v>
      </c>
      <c r="BR145" s="128">
        <f>SUMIF($E$5:$E$137,"310",$BR$5:$BR$137)</f>
        <v>0</v>
      </c>
      <c r="BS145" s="128">
        <f>SUMIF($E$5:$E$137,"310",$BS$5:$BS$137)</f>
        <v>6830000</v>
      </c>
      <c r="BT145" s="128">
        <f>SUMIF($E$5:$E$137,"310",$BT$5:$BT$137)</f>
        <v>54000000</v>
      </c>
      <c r="BU145" s="128">
        <f>SUMIF($E$5:$E$137,"310",$BU$5:$BU$137)</f>
        <v>0</v>
      </c>
      <c r="BV145" s="128">
        <f>SUMIF($E$5:$E$137,"310",$BV$5:$BV$137)</f>
        <v>0</v>
      </c>
      <c r="BW145" s="128">
        <f>SUMIF($E$5:$E$137,"310",$BW$5:$BW$137)</f>
        <v>0</v>
      </c>
      <c r="BX145" s="128">
        <f>SUMIF($E$5:$E$137,"310",$BX$5:$BX$137)</f>
        <v>0</v>
      </c>
      <c r="BY145" s="129">
        <f>SUMIF($E$5:$E$137,"310",$BY$5:$BY$137)</f>
        <v>45845350</v>
      </c>
      <c r="BZ145" s="130">
        <f t="shared" si="152"/>
        <v>0.33021967112299466</v>
      </c>
      <c r="CA145" s="37">
        <f t="shared" si="153"/>
        <v>247004314</v>
      </c>
      <c r="CB145" s="125">
        <f>SUMIF($E$5:$E$137,"310",$CB$5:$CB$137)</f>
        <v>0</v>
      </c>
      <c r="CC145" s="125">
        <f>SUMIF($E$5:$E$137,"310",$CC$5:$CC$137)</f>
        <v>205429664</v>
      </c>
      <c r="CD145" s="125">
        <f>SUMIF($E$5:$E$137,"310",$CD$5:$CD$137)</f>
        <v>0</v>
      </c>
      <c r="CE145" s="125">
        <f>SUMIF($E$5:$E$137,"310",$CE$5:$CE$137)</f>
        <v>0</v>
      </c>
      <c r="CF145" s="125">
        <f>SUMIF($E$5:$E$137,"310",$CF$5:$CF$137)</f>
        <v>0</v>
      </c>
      <c r="CG145" s="125">
        <f>SUMIF($E$5:$E$137,"310",$CG$5:$CG$137)</f>
        <v>0</v>
      </c>
      <c r="CH145" s="125">
        <f>SUMIF($E$5:$E$137,"310",$CH$5:$CH$137)</f>
        <v>0</v>
      </c>
      <c r="CI145" s="125">
        <f>SUMIF($E$5:$E$137,"310",$CI$5:$CI$137)</f>
        <v>0</v>
      </c>
      <c r="CJ145" s="125">
        <f>SUMIF($E$5:$E$137,"310",$CJ$5:$CJ$137)</f>
        <v>0</v>
      </c>
      <c r="CK145" s="125">
        <f>SUMIF($E$5:$E$137,"310",$CK$5:$CK$137)</f>
        <v>0</v>
      </c>
      <c r="CL145" s="125">
        <f>SUMIF($E$5:$E$137,"310",$CL$5:$CL$137)</f>
        <v>0</v>
      </c>
      <c r="CM145" s="125">
        <f>SUMIF($E$5:$E$137,"310",$CM$5:$CM$137)</f>
        <v>0</v>
      </c>
      <c r="CN145" s="125">
        <f>SUMIF($E$5:$E$137,"310",$CN$5:$CN$137)</f>
        <v>0</v>
      </c>
      <c r="CO145" s="125">
        <f>SUMIF($E$5:$E$137,"310",$CO$5:$CO$137)</f>
        <v>0</v>
      </c>
      <c r="CP145" s="125">
        <f>SUMIF($E$5:$E$137,"310",$CP$5:$CP$137)</f>
        <v>0</v>
      </c>
      <c r="CQ145" s="125">
        <f>SUMIF($E$5:$E$137,"310",$CQ$5:$CQ$137)</f>
        <v>26420000</v>
      </c>
      <c r="CR145" s="125">
        <f>SUMIF($E$5:$E$137,"310",$CR$5:$CR$137)</f>
        <v>0</v>
      </c>
      <c r="CS145" s="125">
        <f>SUMIF($E$5:$E$137,"310",$CS$5:$CS$137)</f>
        <v>0</v>
      </c>
      <c r="CT145" s="125">
        <f>SUMIF($E$5:$E$137,"310",$CT$5:$CT$137)</f>
        <v>0</v>
      </c>
      <c r="CU145" s="125">
        <f>SUMIF($E$5:$E$137,"310",$CU$5:$CU$137)</f>
        <v>0</v>
      </c>
      <c r="CV145" s="125">
        <f>SUMIF($E$5:$E$137,"310",$CV$5:$CV$137)</f>
        <v>0</v>
      </c>
      <c r="CW145" s="131">
        <f>SUMIF($E$5:$E$137,"310",$CW$5:$CW$137)</f>
        <v>15154650</v>
      </c>
      <c r="CX145" s="27">
        <f t="shared" si="154"/>
        <v>0.66978032887700534</v>
      </c>
      <c r="CY145" s="30">
        <f t="shared" si="155"/>
        <v>500995686</v>
      </c>
      <c r="CZ145" s="128">
        <f>SUMIF($E$5:$E$137,"310",$CZ$5:$CZ$137)</f>
        <v>0</v>
      </c>
      <c r="DA145" s="128">
        <f>SUMIF($E$5:$E$137,"310",$DA$5:$DA$137)</f>
        <v>334570336</v>
      </c>
      <c r="DB145" s="128">
        <f>SUMIF($E$5:$E$137,"310",$DB$5:$DB$137)</f>
        <v>0</v>
      </c>
      <c r="DC145" s="128">
        <f>SUMIF($E$5:$E$137,"310",$DC$5:$DC$137)</f>
        <v>0</v>
      </c>
      <c r="DD145" s="128">
        <f>SUMIF($E$5:$E$137,"310",$DD$5:$DD$137)</f>
        <v>0</v>
      </c>
      <c r="DE145" s="128">
        <f>SUMIF($E$5:$E$137,"310",$DE$5:$DE$137)</f>
        <v>0</v>
      </c>
      <c r="DF145" s="128">
        <f>SUMIF($E$5:$E$137,"310",$DF$5:$DF$137)</f>
        <v>0</v>
      </c>
      <c r="DG145" s="128">
        <f>SUMIF($E$5:$E$137,"310",$DG$5:$DG$137)</f>
        <v>0</v>
      </c>
      <c r="DH145" s="128">
        <f>SUMIF($E$5:$E$137,"310",$DH$5:$DH$137)</f>
        <v>0</v>
      </c>
      <c r="DI145" s="132">
        <f>SUMIF($E$5:$E$137,"310",$DI$5:$DI$137)</f>
        <v>0</v>
      </c>
      <c r="DJ145" s="132">
        <f>SUMIF($E$5:$E$137,"310",$DJ$5:$DJ$137)</f>
        <v>0</v>
      </c>
      <c r="DK145" s="132">
        <f>SUMIF($E$5:$E$137,"310",$DK$5:$DK$137)</f>
        <v>0</v>
      </c>
      <c r="DL145" s="132">
        <f>SUMIF($E$5:$E$137,"310",$DL$5:$DL$137)</f>
        <v>0</v>
      </c>
      <c r="DM145" s="132">
        <f>SUMIF($E$5:$E$137,"310",$DM$5:$DM$137)</f>
        <v>0</v>
      </c>
      <c r="DN145" s="132">
        <f>SUMIF($E$5:$E$137,"310",$DN$5:$DN$137)</f>
        <v>0</v>
      </c>
      <c r="DO145" s="132">
        <f>SUMIF($E$5:$E$137,"310",$DO$5:$DO$137)</f>
        <v>49580000</v>
      </c>
      <c r="DP145" s="132">
        <f>SUMIF($E$5:$E$137,"310",$DP$5:$DP$137)</f>
        <v>54000000</v>
      </c>
      <c r="DQ145" s="132">
        <f>SUMIF($E$5:$E$137,"310",$DQ$5:$DQ$137)</f>
        <v>0</v>
      </c>
      <c r="DR145" s="132">
        <f>SUMIF($E$5:$E$137,"310",$DR$5:$DR$137)</f>
        <v>0</v>
      </c>
      <c r="DS145" s="132">
        <f>SUMIF($E$5:$E$137,"310",$DS$5:$DS$137)</f>
        <v>0</v>
      </c>
      <c r="DT145" s="132">
        <f>SUMIF($E$5:$E$137,"310",$DT$5:$DT$137)</f>
        <v>0</v>
      </c>
      <c r="DU145" s="132">
        <f>SUMIF($E$5:$E$137,"310",$DU$5:$DU$137)</f>
        <v>62845350</v>
      </c>
      <c r="DW145" s="254" t="s">
        <v>293</v>
      </c>
      <c r="DX145" s="47">
        <v>2727269805</v>
      </c>
      <c r="DY145" s="47">
        <v>2239670500</v>
      </c>
      <c r="DZ145" s="261">
        <v>82.12</v>
      </c>
    </row>
    <row r="146" spans="3:130" x14ac:dyDescent="0.3">
      <c r="C146" s="135"/>
      <c r="D146" s="123" t="s">
        <v>390</v>
      </c>
      <c r="E146" s="116">
        <v>410</v>
      </c>
      <c r="F146" s="124"/>
      <c r="G146" s="125">
        <f>SUMIF($E$5:$E$137,"410",$G$5:$G$137)</f>
        <v>8200701396</v>
      </c>
      <c r="H146" s="126">
        <f>SUMIF($E$5:$E$137,"410",$H$5:$H$137)</f>
        <v>0</v>
      </c>
      <c r="I146" s="126">
        <f>SUMIF($E$5:$E$138,"410",$I$5:$I$138)</f>
        <v>0</v>
      </c>
      <c r="J146" s="126">
        <f>SUMIF($E$5:$E$138,"410",$J$5:$J$138)</f>
        <v>0</v>
      </c>
      <c r="K146" s="125">
        <f>SUMIF($E$5:$E$137,"410",$K$5:$K$137)</f>
        <v>0</v>
      </c>
      <c r="L146" s="124">
        <f>SUMIF($E$5:$E$137,"410",$L$5:$L$137)</f>
        <v>0</v>
      </c>
      <c r="M146" s="124">
        <f>SUMIF($E$5:$E$137,"410",$M$5:$M$137)</f>
        <v>0</v>
      </c>
      <c r="N146" s="124">
        <f>SUMIF($E$5:$E$137,"410",$N$5:$N$137)</f>
        <v>2219061682</v>
      </c>
      <c r="O146" s="124">
        <f>SUMIF($E$5:$E$137,"410",$O$5:$O$137)</f>
        <v>45960534</v>
      </c>
      <c r="P146" s="124">
        <f>SUMIF($E$5:$E$137,"410",$P$5:$P$137)</f>
        <v>45960534</v>
      </c>
      <c r="Q146" s="124">
        <f>SUMIF($E$5:$E$137,"410",$Q$5:$Q$137)</f>
        <v>85960534</v>
      </c>
      <c r="R146" s="124">
        <f>SUMIF($E$5:$E$137,"410",$R$5:$R$137)</f>
        <v>797458202</v>
      </c>
      <c r="S146" s="124">
        <f>SUMIF($E$5:$E$137,"410",$S$5:$S$137)</f>
        <v>30000000</v>
      </c>
      <c r="T146" s="124">
        <f>SUMIF($E$5:$E$137,"410",$T$5:$T$137)</f>
        <v>60000000</v>
      </c>
      <c r="U146" s="124">
        <f>SUMIF($E$5:$E$137,"410",$U$5:$U$137)</f>
        <v>20000000</v>
      </c>
      <c r="V146" s="124">
        <f>SUMIF($E$5:$E$137,"410",$V$5:$V$137)</f>
        <v>3457651561</v>
      </c>
      <c r="W146" s="124">
        <f>SUMIF($E$5:$E$137,"410",$W$5:$W$137)</f>
        <v>90000000</v>
      </c>
      <c r="X146" s="124">
        <f>SUMIF($E$5:$E$137,"410",$X$5:$X$137)</f>
        <v>0</v>
      </c>
      <c r="Y146" s="124">
        <f>SUMIF($E$5:$E$128,"410",$Y$5:$Y$128)</f>
        <v>687105289</v>
      </c>
      <c r="Z146" s="124">
        <f>SUMIF($E$5:$E$128,"410",$Z$5:$Z$128)</f>
        <v>0</v>
      </c>
      <c r="AA146" s="124">
        <f>SUMIF($E$5:$E$137,"410",$AA$5:$AA$137)</f>
        <v>302298830</v>
      </c>
      <c r="AB146" s="124">
        <f>SUMIF($E$5:$E$137,"410",$AB$5:$AB$137)</f>
        <v>0</v>
      </c>
      <c r="AC146" s="124">
        <f>SUMIF($E$5:$E$137,"410",$AC$5:$AC$137)</f>
        <v>359244230</v>
      </c>
      <c r="AD146" s="127">
        <f t="shared" si="149"/>
        <v>0.39676315889114711</v>
      </c>
      <c r="AE146" s="125">
        <f>SUMIF($E$5:$E$137,"410",$AE$5:$AE$137)</f>
        <v>3253736191</v>
      </c>
      <c r="AF146" s="125">
        <f>SUMIF($E$5:$E$137,"410",$AF$5:$AF$137)</f>
        <v>0</v>
      </c>
      <c r="AG146" s="125">
        <f>SUMIF($E$5:$E$137,"410",$AG$5:$AG$137)</f>
        <v>0</v>
      </c>
      <c r="AH146" s="125">
        <f>SUMIF($E$5:$E$137,"410",$AH$5:$AH$137)</f>
        <v>0</v>
      </c>
      <c r="AI146" s="125">
        <f>SUMIF($E$5:$E$137,"410",$AI$5:$AI$137)</f>
        <v>0</v>
      </c>
      <c r="AJ146" s="125">
        <f>SUMIF($E$5:$E$137,"410",$AJ$5:$AJ$137)</f>
        <v>0</v>
      </c>
      <c r="AK146" s="125">
        <f>SUMIF($E$5:$E$137,"410",$AK$5:$AK$137)</f>
        <v>0</v>
      </c>
      <c r="AL146" s="125">
        <f>SUMIF($E$5:$E$137,"410",$AL$5:$AL$137)</f>
        <v>1029017853</v>
      </c>
      <c r="AM146" s="125">
        <f>SUMIF($E$5:$E$137,"410",$AM$5:$AM$137)</f>
        <v>0</v>
      </c>
      <c r="AN146" s="125">
        <f>SUMIF($E$5:$E$137,"410",$AN$5:$AN$137)</f>
        <v>0</v>
      </c>
      <c r="AO146" s="125">
        <f>SUMIF($E$5:$E$137,"410",$AO$5:$AO$137)</f>
        <v>1055680</v>
      </c>
      <c r="AP146" s="125">
        <f>SUMIF($E$5:$E$137,"410",$AP$5:$AP$137)</f>
        <v>153194295</v>
      </c>
      <c r="AQ146" s="125">
        <f>SUMIF($E$5:$E$137,"410",$AQ$5:$AQ$137)</f>
        <v>1409058</v>
      </c>
      <c r="AR146" s="125">
        <f>SUMIF($E$5:$E$137,"410",$AR$5:$AR$137)</f>
        <v>8691616</v>
      </c>
      <c r="AS146" s="125">
        <f>SUMIF($E$5:$E$137,"410",$AS$5:$AS$137)</f>
        <v>1414058</v>
      </c>
      <c r="AT146" s="125">
        <f>SUMIF($E$5:$E$137,"410",$AT$5:$AT$137)</f>
        <v>1225728458</v>
      </c>
      <c r="AU146" s="125">
        <f>SUMIF($E$5:$E$137,"410",$AU$5:$AU$137)</f>
        <v>90000000</v>
      </c>
      <c r="AV146" s="125">
        <f>SUMIF($E$5:$E$137,"410",$AV$5:$AV$137)</f>
        <v>0</v>
      </c>
      <c r="AW146" s="125">
        <f>SUMIF($E$5:$E$137,"410",$AW$5:$AW$137)</f>
        <v>521342966</v>
      </c>
      <c r="AX146" s="125">
        <f>SUMIF($E$5:$E$137,"410",$AX$5:$AX$137)</f>
        <v>0</v>
      </c>
      <c r="AY146" s="125">
        <f>SUMIF($E$5:$E$137,"410",$AY$5:$AY$137)</f>
        <v>113978820</v>
      </c>
      <c r="AZ146" s="125">
        <f>SUMIF($E$5:$E$137,"410",$AZ$5:$AZ$137)</f>
        <v>0</v>
      </c>
      <c r="BA146" s="125">
        <f>SUMIF($E$5:$E$137,"410",$BA$5:$BA$137)</f>
        <v>107903387</v>
      </c>
      <c r="BB146" s="110">
        <f t="shared" si="150"/>
        <v>0.60323684110885289</v>
      </c>
      <c r="BC146" s="30">
        <f>SUM(BD146:BY146)</f>
        <v>4946965205</v>
      </c>
      <c r="BD146" s="128">
        <f>SUMIF($E$5:$E$137,"410",$BD$5:$BD$137)</f>
        <v>0</v>
      </c>
      <c r="BE146" s="128">
        <f>SUMIF($E$5:$E$137,"410",$BE$5:$BE$137)</f>
        <v>0</v>
      </c>
      <c r="BF146" s="128">
        <f>SUMIF($E$5:$E$137,"410",$BF$5:$BF$137)</f>
        <v>0</v>
      </c>
      <c r="BG146" s="128">
        <f>SUMIF($E$5:$E$137,"410",$BG$5:$BG$137)</f>
        <v>0</v>
      </c>
      <c r="BH146" s="128">
        <f>SUMIF($E$5:$E$137,"410",$BH$5:$BH$137)</f>
        <v>0</v>
      </c>
      <c r="BI146" s="128">
        <f>SUMIF($E$5:$E$137,"410",$BI$5:$BI$137)</f>
        <v>0</v>
      </c>
      <c r="BJ146" s="128">
        <f>SUMIF($E$5:$E$137,"410",$BJ$5:$BJ$137)</f>
        <v>1190043829</v>
      </c>
      <c r="BK146" s="128">
        <f>SUMIF($E$5:$E$137,"410",$BK$5:$BK$137)</f>
        <v>45960534</v>
      </c>
      <c r="BL146" s="128">
        <f>SUMIF($E$5:$E$137,"410",$BL$5:$BL$137)</f>
        <v>45960534</v>
      </c>
      <c r="BM146" s="128">
        <f>SUMIF($E$5:$E$137,"410",$BM$5:$BM$137)</f>
        <v>84904854</v>
      </c>
      <c r="BN146" s="128">
        <f>SUMIF($E$5:$E$137,"410",$BN$5:$BN$137)</f>
        <v>644263907</v>
      </c>
      <c r="BO146" s="128">
        <f>SUMIF($E$5:$E$137,"410",$BO$5:$BO$137)</f>
        <v>28590942</v>
      </c>
      <c r="BP146" s="128">
        <f>SUMIF($E$5:$E$137,"410",$BP$5:$BP$137)</f>
        <v>51308384</v>
      </c>
      <c r="BQ146" s="128">
        <f>SUMIF($E$5:$E$137,"410",$BQ$5:$BQ$137)</f>
        <v>18585942</v>
      </c>
      <c r="BR146" s="128">
        <f>SUMIF($E$5:$E$137,"410",$BR$5:$BR$137)</f>
        <v>2231923103</v>
      </c>
      <c r="BS146" s="128">
        <f>SUMIF($E$5:$E$137,"410",$BS$5:$BS$137)</f>
        <v>0</v>
      </c>
      <c r="BT146" s="128">
        <f>SUMIF($E$5:$E$137,"410",$BT$5:$BT$137)</f>
        <v>0</v>
      </c>
      <c r="BU146" s="128">
        <f>SUMIF($E$5:$E$137,"410",$BU$5:$BU$137)</f>
        <v>165762323</v>
      </c>
      <c r="BV146" s="128">
        <f>SUMIF($E$5:$E$137,"410",$BV$5:$BV$137)</f>
        <v>0</v>
      </c>
      <c r="BW146" s="128">
        <f>SUMIF($E$5:$E$137,"410",$BW$5:$BW$137)</f>
        <v>188320010</v>
      </c>
      <c r="BX146" s="128">
        <f>SUMIF($E$5:$E$137,"410",$BX$5:$BX$137)</f>
        <v>0</v>
      </c>
      <c r="BY146" s="129">
        <f>SUMIF($E$5:$E$137,"410",$BY$5:$BY$137)</f>
        <v>251340843</v>
      </c>
      <c r="BZ146" s="130">
        <f t="shared" si="152"/>
        <v>0.16463393309973898</v>
      </c>
      <c r="CA146" s="30">
        <f t="shared" si="153"/>
        <v>1350113725</v>
      </c>
      <c r="CB146" s="125">
        <f>SUMIF($E$5:$E$137,"410",$CB$5:$CB$137)</f>
        <v>0</v>
      </c>
      <c r="CC146" s="125">
        <f>SUMIF($E$5:$E$137,"410",$CC$5:$CC$137)</f>
        <v>0</v>
      </c>
      <c r="CD146" s="125">
        <f>SUMIF($E$5:$E$137,"410",$CD$5:$CD$137)</f>
        <v>0</v>
      </c>
      <c r="CE146" s="125">
        <f>SUMIF($E$5:$E$137,"410",$CE$5:$CE$137)</f>
        <v>0</v>
      </c>
      <c r="CF146" s="125">
        <f>SUMIF($E$5:$E$137,"410",$CF$5:$CF$137)</f>
        <v>0</v>
      </c>
      <c r="CG146" s="125">
        <f>SUMIF($E$5:$E$137,"410",$CG$5:$CG$137)</f>
        <v>0</v>
      </c>
      <c r="CH146" s="125">
        <f>SUMIF($E$5:$E$137,"410",$CH$5:$CH$137)</f>
        <v>388849059</v>
      </c>
      <c r="CI146" s="125">
        <f>SUMIF($E$5:$E$137,"410",$CI$5:$CI$137)</f>
        <v>0</v>
      </c>
      <c r="CJ146" s="125">
        <f>SUMIF($E$5:$E$137,"410",$CJ$5:$CJ$137)</f>
        <v>0</v>
      </c>
      <c r="CK146" s="125">
        <f>SUMIF($E$5:$E$137,"410",$CK$5:$CK$137)</f>
        <v>480000</v>
      </c>
      <c r="CL146" s="125">
        <f>SUMIF($E$5:$E$137,"410",$CL$5:$CL$137)</f>
        <v>74422697</v>
      </c>
      <c r="CM146" s="125">
        <f>SUMIF($E$5:$E$137,"410",$CM$5:$CM$137)</f>
        <v>1409058</v>
      </c>
      <c r="CN146" s="125">
        <f>SUMIF($E$5:$E$137,"410",$CN$5:$CN$137)</f>
        <v>8242510</v>
      </c>
      <c r="CO146" s="125">
        <f>SUMIF($E$5:$E$137,"410",$CO$5:$CO$137)</f>
        <v>1414058</v>
      </c>
      <c r="CP146" s="125">
        <f>SUMIF($E$5:$E$137,"410",$CP$5:$CP$137)</f>
        <v>373876911</v>
      </c>
      <c r="CQ146" s="125">
        <f>SUMIF($E$5:$E$137,"410",$CQ$5:$CQ$137)</f>
        <v>59893863</v>
      </c>
      <c r="CR146" s="125">
        <f>SUMIF($E$5:$E$137,"410",$CR$5:$CR$137)</f>
        <v>0</v>
      </c>
      <c r="CS146" s="125">
        <f>SUMIF($E$5:$E$137,"410",$CS$5:$CS$137)</f>
        <v>290005631</v>
      </c>
      <c r="CT146" s="125">
        <f>SUMIF($E$5:$E$137,"410",$CT$5:$CT$137)</f>
        <v>0</v>
      </c>
      <c r="CU146" s="125">
        <f>SUMIF($E$5:$E$137,"410",$CU$5:$CU$137)</f>
        <v>80077730</v>
      </c>
      <c r="CV146" s="125">
        <f>SUMIF($E$5:$E$137,"410",$CV$5:$CV$137)</f>
        <v>0</v>
      </c>
      <c r="CW146" s="131">
        <f>SUMIF($E$5:$E$137,"410",$CW$5:$CW$137)</f>
        <v>71442208</v>
      </c>
      <c r="CX146" s="27">
        <f t="shared" si="154"/>
        <v>0.83536606690026105</v>
      </c>
      <c r="CY146" s="30">
        <f t="shared" si="155"/>
        <v>6850587671</v>
      </c>
      <c r="CZ146" s="128">
        <f>SUMIF($E$5:$E$137,"410",$CZ$5:$CZ$137)</f>
        <v>0</v>
      </c>
      <c r="DA146" s="128">
        <f>SUMIF($E$5:$E$137,"410",$DA$5:$DA$137)</f>
        <v>0</v>
      </c>
      <c r="DB146" s="128">
        <f>SUMIF($E$5:$E$137,"410",$DB$5:$DB$137)</f>
        <v>0</v>
      </c>
      <c r="DC146" s="128">
        <f>SUMIF($E$5:$E$137,"410",$DC$5:$DC$137)</f>
        <v>0</v>
      </c>
      <c r="DD146" s="128">
        <f>SUMIF($E$5:$E$137,"410",$DD$5:$DD$137)</f>
        <v>0</v>
      </c>
      <c r="DE146" s="128">
        <f>SUMIF($E$5:$E$137,"410",$DE$5:$DE$137)</f>
        <v>0</v>
      </c>
      <c r="DF146" s="128">
        <f>SUMIF($E$5:$E$137,"410",$DF$5:$DF$137)</f>
        <v>1830212623</v>
      </c>
      <c r="DG146" s="128">
        <f>SUMIF($E$5:$E$137,"410",$DG$5:$DG$137)</f>
        <v>45960534</v>
      </c>
      <c r="DH146" s="128">
        <f>SUMIF($E$5:$E$137,"410",$DH$5:$DH$137)</f>
        <v>45960534</v>
      </c>
      <c r="DI146" s="132">
        <f>SUMIF($E$5:$E$137,"410",$DI$5:$DI$137)</f>
        <v>85480534</v>
      </c>
      <c r="DJ146" s="132">
        <f>SUMIF($E$5:$E$137,"410",$DJ$5:$DJ$137)</f>
        <v>723035505</v>
      </c>
      <c r="DK146" s="132">
        <f>SUMIF($E$5:$E$137,"410",$DK$5:$DK$137)</f>
        <v>28590942</v>
      </c>
      <c r="DL146" s="132">
        <f>SUMIF($E$5:$E$137,"410",$DL$5:$DL$137)</f>
        <v>51757490</v>
      </c>
      <c r="DM146" s="132">
        <f>SUMIF($E$5:$E$137,"410",$DM$5:$DM$137)</f>
        <v>18585942</v>
      </c>
      <c r="DN146" s="132">
        <f>SUMIF($E$5:$E$137,"410",$DN$5:$DN$137)</f>
        <v>3083774650</v>
      </c>
      <c r="DO146" s="132">
        <f>SUMIF($E$5:$E$137,"410",$DO$5:$DO$137)</f>
        <v>30106137</v>
      </c>
      <c r="DP146" s="132">
        <f>SUMIF($E$5:$E$137,"410",$DP$5:$DP$137)</f>
        <v>0</v>
      </c>
      <c r="DQ146" s="132">
        <f>SUMIF($E$5:$E$137,"410",$DQ$5:$DQ$137)</f>
        <v>397099658</v>
      </c>
      <c r="DR146" s="132">
        <f>SUMIF($E$5:$E$137,"410",$DR$5:$DR$137)</f>
        <v>0</v>
      </c>
      <c r="DS146" s="132">
        <f>SUMIF($E$5:$E$137,"410",$DS$5:$DS$137)</f>
        <v>222221100</v>
      </c>
      <c r="DT146" s="132">
        <f>SUMIF($E$5:$E$137,"410",$DT$5:$DT$137)</f>
        <v>0</v>
      </c>
      <c r="DU146" s="132">
        <f>SUMIF($E$5:$E$137,"410",$DU$5:$DU$137)</f>
        <v>287802022</v>
      </c>
      <c r="DW146" s="254" t="s">
        <v>406</v>
      </c>
      <c r="DX146" s="47">
        <v>748000000</v>
      </c>
      <c r="DY146" s="47">
        <v>247004314</v>
      </c>
      <c r="DZ146" s="261">
        <v>33.020000000000003</v>
      </c>
    </row>
    <row r="147" spans="3:130" ht="14.25" customHeight="1" x14ac:dyDescent="0.3">
      <c r="C147" s="135"/>
      <c r="D147" s="136" t="s">
        <v>391</v>
      </c>
      <c r="E147" s="116">
        <v>510</v>
      </c>
      <c r="F147" s="124"/>
      <c r="G147" s="125">
        <f>SUMIF($E$5:$E$137,"510",$G$5:$G$137)</f>
        <v>2856725581</v>
      </c>
      <c r="H147" s="126">
        <f>SUMIF($E$5:$E$137,"510",$H$5:$H$137)</f>
        <v>0</v>
      </c>
      <c r="I147" s="126">
        <f>SUMIF($E$5:$E$138,"510",$I$5:$I$138)</f>
        <v>1151070473</v>
      </c>
      <c r="J147" s="126">
        <f>SUMIF($E$5:$E$138,"510",$J$5:$J$138)</f>
        <v>80644090</v>
      </c>
      <c r="K147" s="125">
        <f>SUMIF($E$5:$E$137,"510",$K$5:$K$137)</f>
        <v>0</v>
      </c>
      <c r="L147" s="124">
        <f>SUMIF($E$5:$E$137,"510",$L$5:$L$137)</f>
        <v>0</v>
      </c>
      <c r="M147" s="124">
        <f>SUMIF($E$5:$E$137,"510",$M$5:$M$137)</f>
        <v>0</v>
      </c>
      <c r="N147" s="124">
        <f>SUMIF($E$5:$E$137,"510",$N$5:$N$137)</f>
        <v>0</v>
      </c>
      <c r="O147" s="124">
        <f>SUMIF($E$5:$E$137,"510",$O$5:$O$137)</f>
        <v>0</v>
      </c>
      <c r="P147" s="124">
        <f>SUMIF($E$5:$E$137,"510",$P$5:$P$137)</f>
        <v>0</v>
      </c>
      <c r="Q147" s="124">
        <f>SUMIF($E$5:$E$137,"510",$Q$5:$Q$137)</f>
        <v>0</v>
      </c>
      <c r="R147" s="124">
        <f>SUMIF($E$5:$E$137,"510",$R$5:$R$137)</f>
        <v>0</v>
      </c>
      <c r="S147" s="124">
        <f>SUMIF($E$5:$E$137,"510",$S$5:$S$137)</f>
        <v>0</v>
      </c>
      <c r="T147" s="124">
        <f>SUMIF($E$5:$E$137,"510",$T$5:$T$137)</f>
        <v>0</v>
      </c>
      <c r="U147" s="124">
        <f>SUMIF($E$5:$E$137,"510",$U$5:$U$137)</f>
        <v>0</v>
      </c>
      <c r="V147" s="124">
        <f>SUMIF($E$5:$E$137,"510",$V$5:$V$137)</f>
        <v>0</v>
      </c>
      <c r="W147" s="124">
        <f>SUMIF($E$5:$E$137,"510",$W$5:$W$137)</f>
        <v>236000000</v>
      </c>
      <c r="X147" s="124">
        <f>SUMIF($E$5:$E$137,"510",$X$5:$X$137)</f>
        <v>162000000</v>
      </c>
      <c r="Y147" s="124">
        <f>SUMIF($E$5:$E$137,"510",$Y$5:$Y$137)</f>
        <v>0</v>
      </c>
      <c r="Z147" s="124">
        <f>SUMIF($E$5:$E$137,"510",$Z$5:$Z$137)</f>
        <v>0</v>
      </c>
      <c r="AA147" s="124"/>
      <c r="AB147" s="124">
        <f>SUMIF($E$5:$E$137,"510",$AB$5:$AB$137)</f>
        <v>972811018</v>
      </c>
      <c r="AC147" s="124">
        <f>SUMIF($E$5:$E$137,"510",$AC$5:$AC$137)</f>
        <v>254200000</v>
      </c>
      <c r="AD147" s="127">
        <f t="shared" si="149"/>
        <v>0.54447504385616374</v>
      </c>
      <c r="AE147" s="125">
        <f>SUMIF($E$5:$E$137,"510",$AE$5:$AE$137)</f>
        <v>1555415786</v>
      </c>
      <c r="AF147" s="125">
        <f>SUMIF($E$5:$E$137,"510",$AF$5:$AF$137)</f>
        <v>0</v>
      </c>
      <c r="AG147" s="125">
        <f>SUMIF($E$5:$E$137,"510",$AG$5:$AG$137)</f>
        <v>1061630483</v>
      </c>
      <c r="AH147" s="125">
        <f>SUMIF($E$5:$E$137,"510",$AH$5:$AH$137)</f>
        <v>0</v>
      </c>
      <c r="AI147" s="125">
        <f>SUMIF($E$5:$E$137,"510",$AI$5:$AI$137)</f>
        <v>0</v>
      </c>
      <c r="AJ147" s="125">
        <f>SUMIF($E$5:$E$137,"510",$AJ$5:$AJ$137)</f>
        <v>0</v>
      </c>
      <c r="AK147" s="125">
        <f>SUMIF($E$5:$E$137,"510",$AK$5:$AK$137)</f>
        <v>0</v>
      </c>
      <c r="AL147" s="125">
        <f>SUMIF($E$5:$E$137,"510",$AL$5:$AL$137)</f>
        <v>0</v>
      </c>
      <c r="AM147" s="125">
        <f>SUMIF($E$5:$E$137,"510",$AM$5:$AM$137)</f>
        <v>0</v>
      </c>
      <c r="AN147" s="125">
        <f>SUMIF($E$5:$E$137,"510",$AN$5:$AN$137)</f>
        <v>0</v>
      </c>
      <c r="AO147" s="125">
        <f>SUMIF($E$5:$E$137,"510",$AO$5:$AO$137)</f>
        <v>0</v>
      </c>
      <c r="AP147" s="125">
        <f>SUMIF($E$5:$E$137,"510",$AP$5:$AP$137)</f>
        <v>0</v>
      </c>
      <c r="AQ147" s="125">
        <f>SUMIF($E$5:$E$137,"510",$AQ$5:$AQ$137)</f>
        <v>0</v>
      </c>
      <c r="AR147" s="125">
        <f>SUMIF($E$5:$E$137,"510",$AR$5:$AR$137)</f>
        <v>0</v>
      </c>
      <c r="AS147" s="125">
        <f>SUMIF($E$5:$E$137,"510",$AS$5:$AS$137)</f>
        <v>0</v>
      </c>
      <c r="AT147" s="125">
        <f>SUMIF($E$5:$E$137,"510",$AT$5:$AT$137)</f>
        <v>0</v>
      </c>
      <c r="AU147" s="125">
        <f>SUMIF($E$5:$E$137,"510",$AU$5:$AU$137)</f>
        <v>88612168</v>
      </c>
      <c r="AV147" s="125">
        <f>SUMIF($E$5:$E$137,"510",$AV$5:$AV$137)</f>
        <v>15800000</v>
      </c>
      <c r="AW147" s="125">
        <f>SUMIF($E$5:$E$137,"510",$AW$5:$AW$137)</f>
        <v>0</v>
      </c>
      <c r="AX147" s="125">
        <f>SUMIF($E$5:$E$137,"510",$AX$5:$AX$137)</f>
        <v>0</v>
      </c>
      <c r="AY147" s="125">
        <f>SUMIF($E$5:$E$137," 510",$AY$5:$AY$137)</f>
        <v>0</v>
      </c>
      <c r="AZ147" s="125">
        <f>SUMIF($E$5:$E$137,"510",$AZ$5:$AZ$137)</f>
        <v>258614211</v>
      </c>
      <c r="BA147" s="125">
        <f>SUMIF($E$5:$E$137,"510",$BA$5:$BA$137)</f>
        <v>130758924</v>
      </c>
      <c r="BB147" s="110">
        <f t="shared" si="150"/>
        <v>0.45552495614383626</v>
      </c>
      <c r="BC147" s="30">
        <f t="shared" si="151"/>
        <v>1301309795</v>
      </c>
      <c r="BD147" s="128">
        <f>SUMIF($E$5:$E$137,"510",$BD$5:$BD$137)</f>
        <v>0</v>
      </c>
      <c r="BE147" s="128">
        <f>SUMIF($E$5:$E$137,"510",$BE$5:$BE$137)</f>
        <v>89439990</v>
      </c>
      <c r="BF147" s="128">
        <f>SUMIF($E$5:$E$137,"510",$BF$5:$BF$137)</f>
        <v>80644090</v>
      </c>
      <c r="BG147" s="128">
        <f>SUMIF($E$5:$E$137,"510",$BG$5:$BG$137)</f>
        <v>0</v>
      </c>
      <c r="BH147" s="128">
        <f>SUMIF($E$5:$E$137,"510",$BH$5:$BH$137)</f>
        <v>0</v>
      </c>
      <c r="BI147" s="128">
        <f>SUMIF($E$5:$E$137,"510",$BI$5:$BI$137)</f>
        <v>0</v>
      </c>
      <c r="BJ147" s="128">
        <f>SUMIF($E$5:$E$137,"510",$BJ$5:$BJ$137)</f>
        <v>0</v>
      </c>
      <c r="BK147" s="128">
        <f>SUMIF($E$5:$E$137,"510",$BK$5:$BK$137)</f>
        <v>0</v>
      </c>
      <c r="BL147" s="128">
        <f>SUMIF($E$5:$E$137,"510",$BL$5:$BL$137)</f>
        <v>0</v>
      </c>
      <c r="BM147" s="128">
        <f>SUMIF($E$5:$E$137,"510",$BM$5:$BM$137)</f>
        <v>0</v>
      </c>
      <c r="BN147" s="128">
        <f>SUMIF($E$5:$E$137,"510",$BN$5:$BN$137)</f>
        <v>0</v>
      </c>
      <c r="BO147" s="128">
        <f>SUMIF($E$5:$E$137,"510",$BO$5:$BO$137)</f>
        <v>0</v>
      </c>
      <c r="BP147" s="128">
        <f>SUMIF($E$5:$E$137,"510",$BP$5:$BP$137)</f>
        <v>0</v>
      </c>
      <c r="BQ147" s="128">
        <f>SUMIF($E$5:$E$137,"510",$BQ$5:$BQ$137)</f>
        <v>0</v>
      </c>
      <c r="BR147" s="128">
        <f>SUMIF($E$5:$E$137,"510",$BR$5:$BR$137)</f>
        <v>0</v>
      </c>
      <c r="BS147" s="128">
        <f>SUMIF($E$5:$E$137,"510",$BS$5:$BS$137)</f>
        <v>147387832</v>
      </c>
      <c r="BT147" s="128">
        <f>SUMIF($E$5:$E$137,"510",$BT$5:$BT$137)</f>
        <v>146200000</v>
      </c>
      <c r="BU147" s="128">
        <f>SUMIF($E$5:$E$137,"510",$BU$5:$BU$137)</f>
        <v>0</v>
      </c>
      <c r="BV147" s="128">
        <f>SUMIF($E$5:$E$137,"510",$BV$5:$BV$137)</f>
        <v>0</v>
      </c>
      <c r="BW147" s="128">
        <f>SUMIF($E$5:$E$137,"510",$BW$5:$BW$137)</f>
        <v>0</v>
      </c>
      <c r="BX147" s="128">
        <f>SUMIF($E$5:$E$137,"510",$BX$5:$BX$137)</f>
        <v>714196807</v>
      </c>
      <c r="BY147" s="129">
        <f>SUMIF($E$5:$E$137,"510",$BY$5:$BY$137)</f>
        <v>123441076</v>
      </c>
      <c r="BZ147" s="130">
        <f t="shared" si="152"/>
        <v>0.25132454190740838</v>
      </c>
      <c r="CA147" s="30">
        <f t="shared" si="153"/>
        <v>717965248</v>
      </c>
      <c r="CB147" s="125">
        <f>SUMIF($E$5:$E$137,"510",$CB$5:$CB$137)</f>
        <v>0</v>
      </c>
      <c r="CC147" s="125">
        <f>SUMIF($E$5:$E$137,"510",$CC$5:$CC$137)</f>
        <v>556995457</v>
      </c>
      <c r="CD147" s="125">
        <f>SUMIF($E$5:$E$137,"510",$CD$5:$CD$137)</f>
        <v>0</v>
      </c>
      <c r="CE147" s="125">
        <f>SUMIF($E$5:$E$137,"510",$CE$5:$CE$137)</f>
        <v>0</v>
      </c>
      <c r="CF147" s="125">
        <f>SUMIF($E$5:$E$137,"510",$CF$5:$CF$137)</f>
        <v>0</v>
      </c>
      <c r="CG147" s="125">
        <f>SUMIF($E$5:$E$137,"510",$CG$5:$CG$137)</f>
        <v>0</v>
      </c>
      <c r="CH147" s="125">
        <f>SUMIF($E$5:$E$137,"510",$CH$5:$CH$137)</f>
        <v>0</v>
      </c>
      <c r="CI147" s="125">
        <f>SUMIF($E$5:$E$137,"510",$CI$5:$CI$137)</f>
        <v>0</v>
      </c>
      <c r="CJ147" s="125">
        <f>SUMIF($E$5:$E$137,"510",$CJ$5:$CJ$137)</f>
        <v>0</v>
      </c>
      <c r="CK147" s="125">
        <f>SUMIF($E$5:$E$137,"510",$CK$5:$CK$137)</f>
        <v>0</v>
      </c>
      <c r="CL147" s="125">
        <f>SUMIF($E$5:$E$137,"510",$CL$5:$CL$137)</f>
        <v>0</v>
      </c>
      <c r="CM147" s="125">
        <f>SUMIF($E$5:$E$137,"510",$CM$5:$CM$137)</f>
        <v>0</v>
      </c>
      <c r="CN147" s="125">
        <f>SUMIF($E$5:$E$137,"510",$CN$5:$CN$137)</f>
        <v>0</v>
      </c>
      <c r="CO147" s="125">
        <f>SUMIF($E$5:$E$137,"510",$CO$5:$CO$137)</f>
        <v>0</v>
      </c>
      <c r="CP147" s="125">
        <f>SUMIF($E$5:$E$137,"510",$CP$5:$CP$137)</f>
        <v>0</v>
      </c>
      <c r="CQ147" s="125">
        <f>SUMIF($E$5:$E$137,"510",$CQ$5:$CQ$137)</f>
        <v>52720157</v>
      </c>
      <c r="CR147" s="125">
        <f>SUMIF($E$5:$E$137,"510",$CR$5:$CR$137)</f>
        <v>10000000</v>
      </c>
      <c r="CS147" s="125">
        <f>SUMIF($E$5:$E$137,"510",$CS$5:$CS$137)</f>
        <v>0</v>
      </c>
      <c r="CT147" s="125">
        <f>SUMIF($E$5:$E$137,"510",$CT$5:$CT$137)</f>
        <v>0</v>
      </c>
      <c r="CU147" s="125">
        <f>SUMIF($E$5:$E$137,"510",$CU$5:$CU$137)</f>
        <v>0</v>
      </c>
      <c r="CV147" s="125">
        <f>SUMIF($E$5:$E$137,"510",$CV$5:$CV$137)</f>
        <v>0</v>
      </c>
      <c r="CW147" s="131">
        <f>SUMIF($E$5:$E$137,"510",$CW$5:$CW$137)</f>
        <v>98249634</v>
      </c>
      <c r="CX147" s="27">
        <f t="shared" si="154"/>
        <v>0.74867545809259162</v>
      </c>
      <c r="CY147" s="30">
        <f t="shared" si="155"/>
        <v>2138760333</v>
      </c>
      <c r="CZ147" s="128">
        <f>SUMIF($E$5:$E$137,"510",$CZ$5:$CZ$137)</f>
        <v>0</v>
      </c>
      <c r="DA147" s="128">
        <f>SUMIF($E$5:$E$137,"510",$DA$5:$DA$137)</f>
        <v>594075016</v>
      </c>
      <c r="DB147" s="128">
        <f>SUMIF($E$5:$E$137,"510",$DB$5:$DB$137)</f>
        <v>80644090</v>
      </c>
      <c r="DC147" s="128">
        <f>SUMIF($E$5:$E$137,"510",$DC$5:$DC$137)</f>
        <v>0</v>
      </c>
      <c r="DD147" s="128">
        <f>SUMIF($E$5:$E$137,"510",$DD$5:$DD$137)</f>
        <v>0</v>
      </c>
      <c r="DE147" s="128">
        <f>SUMIF($E$5:$E$137,"510",$DE$5:$DE$137)</f>
        <v>0</v>
      </c>
      <c r="DF147" s="128">
        <f>SUMIF($E$5:$E$137,"510",$DF$5:$DF$137)</f>
        <v>0</v>
      </c>
      <c r="DG147" s="128">
        <f>SUMIF($E$5:$E$137,"510",$DG$5:$DG$137)</f>
        <v>0</v>
      </c>
      <c r="DH147" s="128">
        <f>SUMIF($E$5:$E$137,"510",$DH$5:$DH$137)</f>
        <v>0</v>
      </c>
      <c r="DI147" s="132">
        <f>SUMIF($E$5:$E$137,"510",$DI$5:$DI$137)</f>
        <v>0</v>
      </c>
      <c r="DJ147" s="132">
        <f>SUMIF($E$5:$E$137,"510",$DJ$5:$DJ$137)</f>
        <v>0</v>
      </c>
      <c r="DK147" s="132">
        <f>SUMIF($E$5:$E$137,"510",$DK$5:$DK$137)</f>
        <v>0</v>
      </c>
      <c r="DL147" s="132">
        <f>SUMIF($E$5:$E$137,"510",$DL$5:$DL$137)</f>
        <v>0</v>
      </c>
      <c r="DM147" s="132">
        <f>SUMIF($E$5:$E$137,"510",$DM$5:$DM$137)</f>
        <v>0</v>
      </c>
      <c r="DN147" s="132">
        <f>SUMIF($E$5:$E$137,"510",$DN$5:$DN$137)</f>
        <v>0</v>
      </c>
      <c r="DO147" s="132">
        <f>SUMIF($E$5:$E$137,"510",$DO$5:$DO$137)</f>
        <v>183279843</v>
      </c>
      <c r="DP147" s="132">
        <f>SUMIF($E$5:$E$137,"510",$DP$5:$DP$137)</f>
        <v>152000000</v>
      </c>
      <c r="DQ147" s="132">
        <f>SUMIF($E$5:$E$137,"510",$DQ$5:$DQ$137)</f>
        <v>0</v>
      </c>
      <c r="DR147" s="132">
        <f>SUMIF($E$5:$E$137,"510",$DR$5:$DR$137)</f>
        <v>0</v>
      </c>
      <c r="DS147" s="132">
        <f>SUMIF($E$5:$E$137,"510",$DS$5:$DS$137)</f>
        <v>0</v>
      </c>
      <c r="DT147" s="132">
        <f>SUMIF($E$5:$E$137,"510",$DT$5:$DT$137)</f>
        <v>972811018</v>
      </c>
      <c r="DU147" s="132">
        <f>SUMIF($E$5:$E$137,"510",$DU$5:$DU$137)</f>
        <v>155950366</v>
      </c>
      <c r="DW147" s="254" t="s">
        <v>407</v>
      </c>
      <c r="DX147" s="47">
        <v>8200701396</v>
      </c>
      <c r="DY147" s="47">
        <v>1350113725</v>
      </c>
      <c r="DZ147" s="261">
        <v>16.46</v>
      </c>
    </row>
    <row r="148" spans="3:130" x14ac:dyDescent="0.3">
      <c r="C148" s="135"/>
      <c r="D148" s="123" t="s">
        <v>392</v>
      </c>
      <c r="E148" s="116">
        <v>520</v>
      </c>
      <c r="F148" s="124"/>
      <c r="G148" s="125">
        <f>SUMIF($E$5:$E$137,"520",$G$5:$G$137)</f>
        <v>4006824095</v>
      </c>
      <c r="H148" s="126">
        <f>SUMIF($E$5:$E$137,"520",$H$5:$H$137)</f>
        <v>0</v>
      </c>
      <c r="I148" s="126">
        <f>SUMIF($E$5:$E$137,"520",$I$5:$I$137)</f>
        <v>835000000</v>
      </c>
      <c r="J148" s="126">
        <f>SUMIF($E$5:$E$138,"520",$J$5:$J$138)</f>
        <v>0</v>
      </c>
      <c r="K148" s="125">
        <f>SUMIF($E$5:$E$137,"520",$K$5:$K$137)</f>
        <v>0</v>
      </c>
      <c r="L148" s="124">
        <f>SUMIF($E$5:$E$137,"520",$L$5:$L$137)</f>
        <v>0</v>
      </c>
      <c r="M148" s="124">
        <f>SUMIF($E$5:$E$137,"520",$M$5:$M$137)</f>
        <v>0</v>
      </c>
      <c r="N148" s="124">
        <f>SUMIF($E$5:$E$137,"520",$N$5:$N$137)</f>
        <v>0</v>
      </c>
      <c r="O148" s="124">
        <f>SUMIF($E$5:$E$137,"520",$O$5:$O$137)</f>
        <v>0</v>
      </c>
      <c r="P148" s="124">
        <f>SUMIF($E$5:$E$137,"520",$P$5:$P$137)</f>
        <v>0</v>
      </c>
      <c r="Q148" s="124">
        <f>SUMIF($E$5:$E$137,"520",$Q$5:$Q$137)</f>
        <v>0</v>
      </c>
      <c r="R148" s="124">
        <f>SUMIF($E$5:$E$137,"520",$R$5:$R$137)</f>
        <v>0</v>
      </c>
      <c r="S148" s="124">
        <f>SUMIF($E$5:$E$137,"520",$S$5:$S$137)</f>
        <v>0</v>
      </c>
      <c r="T148" s="124">
        <f>SUMIF($E$5:$E$137,"520",$T$5:$T$137)</f>
        <v>0</v>
      </c>
      <c r="U148" s="124">
        <f>SUMIF($E$5:$E$137,"520",$U$5:$U$137)</f>
        <v>0</v>
      </c>
      <c r="V148" s="124">
        <f>SUMIF($E$5:$E$137,"520",$V$5:$V$137)</f>
        <v>2115618253</v>
      </c>
      <c r="W148" s="124">
        <f>SUMIF($E$5:$E$137,"520",$W$5:$W$137)</f>
        <v>312000000</v>
      </c>
      <c r="X148" s="124">
        <f>SUMIF($E$5:$E$137,"520",$X$5:$X$137)</f>
        <v>80000000</v>
      </c>
      <c r="Y148" s="124">
        <f>SUMIF($E$5:$E$137,"520",$Y$5:$Y$137)</f>
        <v>0</v>
      </c>
      <c r="Z148" s="124">
        <f>SUMIF($E$5:$E$128,"520",$Z$5:$Z$128)</f>
        <v>0</v>
      </c>
      <c r="AA148" s="124"/>
      <c r="AB148" s="124">
        <f>SUMIF($E$5:$E$137,"520",$AB$5:$AB$137)</f>
        <v>0</v>
      </c>
      <c r="AC148" s="124">
        <f>SUMIF($E$5:$E$137,"520",$AC$5:$AC$137)</f>
        <v>664205842</v>
      </c>
      <c r="AD148" s="127">
        <f t="shared" si="149"/>
        <v>0.52523274221749927</v>
      </c>
      <c r="AE148" s="125">
        <f>SUMIF($E$5:$E$137,"520",$AE$5:$AE$137)</f>
        <v>2104515207</v>
      </c>
      <c r="AF148" s="125">
        <f>SUMIF($E$5:$E$137,"520",$AF$5:$AF$137)</f>
        <v>0</v>
      </c>
      <c r="AG148" s="125">
        <f>SUMIF($E$5:$E$137,"520",$AG$5:$AG$137)</f>
        <v>451229993</v>
      </c>
      <c r="AH148" s="125">
        <f>SUMIF($E$5:$E$137,"520",$AH$5:$AH$137)</f>
        <v>0</v>
      </c>
      <c r="AI148" s="125">
        <f>SUMIF($E$5:$E$137,"520",$AI$5:$AI$137)</f>
        <v>0</v>
      </c>
      <c r="AJ148" s="125">
        <f>SUMIF($E$5:$E$137,"520",$AJ$5:$AJ$137)</f>
        <v>0</v>
      </c>
      <c r="AK148" s="125">
        <f>SUMIF($E$5:$E$137,"520",$AK$5:$AK$137)</f>
        <v>0</v>
      </c>
      <c r="AL148" s="125">
        <f>SUMIF($E$5:$E$137,"520",$AL$5:$AL$137)</f>
        <v>0</v>
      </c>
      <c r="AM148" s="125">
        <f>SUMIF($E$5:$E$137,"520",$AM$5:$AM$137)</f>
        <v>0</v>
      </c>
      <c r="AN148" s="125">
        <f>SUMIF($E$5:$E$137,"520",$AN$5:$AN$137)</f>
        <v>0</v>
      </c>
      <c r="AO148" s="125">
        <f>SUMIF($E$5:$E$137,"520",$AO$5:$AO$137)</f>
        <v>0</v>
      </c>
      <c r="AP148" s="125">
        <f>SUMIF($E$5:$E$137,"520",$AP$5:$AP$137)</f>
        <v>0</v>
      </c>
      <c r="AQ148" s="125">
        <f>SUMIF($E$5:$E$137,"520",$AQ$5:$AQ$137)</f>
        <v>0</v>
      </c>
      <c r="AR148" s="125">
        <f>SUMIF($E$5:$E$137,"520",$AR$5:$AR$137)</f>
        <v>0</v>
      </c>
      <c r="AS148" s="125">
        <f>SUMIF($E$5:$E$137,"520",$AS$5:$AS$137)</f>
        <v>0</v>
      </c>
      <c r="AT148" s="125">
        <f>SUMIF($E$5:$E$137,"520",$AT$5:$AT$137)</f>
        <v>963086327</v>
      </c>
      <c r="AU148" s="125">
        <f>SUMIF($E$5:$E$137,"520",$AU$5:$AU$137)</f>
        <v>150246748</v>
      </c>
      <c r="AV148" s="125">
        <f>SUMIF($E$5:$E$137,"520",$AV$5:$AV$137)</f>
        <v>28253743</v>
      </c>
      <c r="AW148" s="125">
        <f>SUMIF($E$5:$E$137,"520",$AW$5:$AW$137)</f>
        <v>0</v>
      </c>
      <c r="AX148" s="125">
        <f>SUMIF($E$5:$E$137,"520",$AX$5:$AX$137)</f>
        <v>0</v>
      </c>
      <c r="AY148" s="125">
        <f>SUMIF($E$5:$E$137,"520",$AY$5:$AY$137)</f>
        <v>0</v>
      </c>
      <c r="AZ148" s="125">
        <f>SUMIF($E$5:$E$137,"520",$AZ$5:$AZ$137)</f>
        <v>0</v>
      </c>
      <c r="BA148" s="125">
        <f>SUMIF($E$5:$E$137,"520",$BA$5:$BA$137)</f>
        <v>511698396</v>
      </c>
      <c r="BB148" s="110">
        <f t="shared" si="150"/>
        <v>0.47476725778250073</v>
      </c>
      <c r="BC148" s="30">
        <f t="shared" si="151"/>
        <v>1902308888</v>
      </c>
      <c r="BD148" s="128">
        <f>SUMIF($E$5:$E$137,"520",$BD$5:$BD$137)</f>
        <v>0</v>
      </c>
      <c r="BE148" s="128">
        <f>SUMIF($E$5:$E$137,"520",$BE$5:$BE$137)</f>
        <v>383770007</v>
      </c>
      <c r="BF148" s="128">
        <f>SUMIF($E$5:$E$137,"520",$BF$5:$BF$137)</f>
        <v>0</v>
      </c>
      <c r="BG148" s="128">
        <f>SUMIF($E$5:$E$137,"520",$BG$5:$BG$137)</f>
        <v>0</v>
      </c>
      <c r="BH148" s="128">
        <f>SUMIF($E$5:$E$137,"520",$BH$5:$BH$137)</f>
        <v>0</v>
      </c>
      <c r="BI148" s="128">
        <f>SUMIF($E$5:$E$137,"520",$BI$5:$BI$137)</f>
        <v>0</v>
      </c>
      <c r="BJ148" s="128">
        <f>SUMIF($E$5:$E$137,"520",$BJ$5:$BJ$137)</f>
        <v>0</v>
      </c>
      <c r="BK148" s="128">
        <f>SUMIF($E$5:$E$137,"520",$BK$5:$BK$137)</f>
        <v>0</v>
      </c>
      <c r="BL148" s="128">
        <f>SUMIF($E$5:$E$137,"520",$BL$5:$BL$137)</f>
        <v>0</v>
      </c>
      <c r="BM148" s="128">
        <f>SUMIF($E$5:$E$137,"520",$BM$5:$BM$137)</f>
        <v>0</v>
      </c>
      <c r="BN148" s="128">
        <f>SUMIF($E$5:$E$137,"520",$BN$5:$BN$137)</f>
        <v>0</v>
      </c>
      <c r="BO148" s="128">
        <f>SUMIF($E$5:$E$137,"520",$BO$5:$BO$137)</f>
        <v>0</v>
      </c>
      <c r="BP148" s="128">
        <f>SUMIF($E$5:$E$137,"520",$BP$5:$BP$137)</f>
        <v>0</v>
      </c>
      <c r="BQ148" s="128">
        <f>SUMIF($E$5:$E$137,"520",$BQ$5:$BQ$137)</f>
        <v>0</v>
      </c>
      <c r="BR148" s="128">
        <f>SUMIF($E$5:$E$137,"520",$BR$5:$BR$137)</f>
        <v>1152531926</v>
      </c>
      <c r="BS148" s="128">
        <f>SUMIF($E$5:$E$137,"520",$BS$5:$BS$137)</f>
        <v>161753252</v>
      </c>
      <c r="BT148" s="128">
        <f>SUMIF($E$5:$E$137,"520",$BT$5:$BT$137)</f>
        <v>51746257</v>
      </c>
      <c r="BU148" s="128">
        <f>SUMIF($E$5:$E$137,"520",$BU$5:$BU$137)</f>
        <v>0</v>
      </c>
      <c r="BV148" s="128">
        <f>SUMIF($E$5:$E$137,"520",$BV$5:$BV$137)</f>
        <v>0</v>
      </c>
      <c r="BW148" s="128">
        <f>SUMIF($E$5:$E$137,"520",$BW$5:$BW$137)</f>
        <v>0</v>
      </c>
      <c r="BX148" s="128">
        <f>SUMIF($E$5:$E$137,"520",$BX$5:$BX$137)</f>
        <v>0</v>
      </c>
      <c r="BY148" s="129">
        <f>SUMIF($E$5:$E$137,"520",$BY$5:$BY$137)</f>
        <v>152507446</v>
      </c>
      <c r="BZ148" s="130">
        <f t="shared" si="152"/>
        <v>0.42504303174307428</v>
      </c>
      <c r="CA148" s="30">
        <f t="shared" si="153"/>
        <v>1703072661</v>
      </c>
      <c r="CB148" s="125">
        <f>SUMIF($E$5:$E$137,"520",$CB$5:$CB$137)</f>
        <v>0</v>
      </c>
      <c r="CC148" s="125">
        <f>SUMIF($E$5:$E$137,"520",$CC$5:$CC$137)</f>
        <v>412410624</v>
      </c>
      <c r="CD148" s="125">
        <f>SUMIF($E$5:$E$137,"520",$CD$5:$CD$137)</f>
        <v>0</v>
      </c>
      <c r="CE148" s="125">
        <f>SUMIF($E$5:$E$137,"520",$CE$5:$CE$137)</f>
        <v>0</v>
      </c>
      <c r="CF148" s="125">
        <f>SUMIF($E$5:$E$137,"520",$CF$5:$CF$137)</f>
        <v>0</v>
      </c>
      <c r="CG148" s="125">
        <f>SUMIF($E$5:$E$137,"520",$CG$5:$CG$137)</f>
        <v>0</v>
      </c>
      <c r="CH148" s="125">
        <f>SUMIF($E$5:$E$137,"520",$CH$5:$CH$137)</f>
        <v>0</v>
      </c>
      <c r="CI148" s="125">
        <f>SUMIF($E$5:$E$137,"520",$CI$5:$CI$137)</f>
        <v>0</v>
      </c>
      <c r="CJ148" s="125">
        <f>SUMIF($E$5:$E$137,"520",$CJ$5:$CJ$137)</f>
        <v>0</v>
      </c>
      <c r="CK148" s="125">
        <f>SUMIF($E$5:$E$137,"520",$CK$5:$CK$137)</f>
        <v>0</v>
      </c>
      <c r="CL148" s="125">
        <f>SUMIF($E$5:$E$137,"520",$CL$5:$CL$137)</f>
        <v>0</v>
      </c>
      <c r="CM148" s="125">
        <f>SUMIF($E$5:$E$137,"520",$CM$5:$CM$137)</f>
        <v>0</v>
      </c>
      <c r="CN148" s="125">
        <f>SUMIF($E$5:$E$137,"520",$CN$5:$CN$137)</f>
        <v>0</v>
      </c>
      <c r="CO148" s="125">
        <f>SUMIF($E$5:$E$137,"520",$CO$5:$CO$137)</f>
        <v>0</v>
      </c>
      <c r="CP148" s="125">
        <f>SUMIF($E$5:$E$137,"520",$CP$5:$CP$137)</f>
        <v>843395931</v>
      </c>
      <c r="CQ148" s="125">
        <f>SUMIF($E$5:$E$137,"520",$CQ$5:$CQ$137)</f>
        <v>130035143</v>
      </c>
      <c r="CR148" s="125">
        <f>SUMIF($E$5:$E$137,"520",$CR$5:$CR$137)</f>
        <v>27684921</v>
      </c>
      <c r="CS148" s="125">
        <f>SUMIF($E$5:$E$137,"520",$CS$5:$CS$137)</f>
        <v>0</v>
      </c>
      <c r="CT148" s="125">
        <f>SUMIF($E$5:$E$137,"520",$CT$5:$CT$137)</f>
        <v>0</v>
      </c>
      <c r="CU148" s="125">
        <f>SUMIF($E$5:$E$137,"520",$CU$5:$CU$137)</f>
        <v>0</v>
      </c>
      <c r="CV148" s="125">
        <f>SUMIF($E$5:$E$137,"520",$CV$5:$CV$137)</f>
        <v>0</v>
      </c>
      <c r="CW148" s="131">
        <f>SUMIF($E$5:$E$137,"520",$CW$5:$CW$137)</f>
        <v>289546042</v>
      </c>
      <c r="CX148" s="27">
        <f t="shared" si="154"/>
        <v>0.57495696825692577</v>
      </c>
      <c r="CY148" s="30">
        <f t="shared" si="155"/>
        <v>2303751434</v>
      </c>
      <c r="CZ148" s="128">
        <f>SUMIF($E$5:$E$137,"520",$CZ$5:$CZ$137)</f>
        <v>0</v>
      </c>
      <c r="DA148" s="128">
        <f>SUMIF($E$5:$E$137,"520",$DA$5:$DA$137)</f>
        <v>422589376</v>
      </c>
      <c r="DB148" s="128">
        <f>SUMIF($E$5:$E$137,"520",$DB$5:$DB$137)</f>
        <v>0</v>
      </c>
      <c r="DC148" s="128">
        <f>SUMIF($E$5:$E$137,"520",$DC$5:$DC$137)</f>
        <v>0</v>
      </c>
      <c r="DD148" s="128">
        <f>SUMIF($E$5:$E$137,"520",$DD$5:$DD$137)</f>
        <v>0</v>
      </c>
      <c r="DE148" s="128">
        <f>SUMIF($E$5:$E$137,"520",$DE$5:$DE$137)</f>
        <v>0</v>
      </c>
      <c r="DF148" s="128">
        <f>SUMIF($E$5:$E$137,"520",$DF$5:$DF$137)</f>
        <v>0</v>
      </c>
      <c r="DG148" s="128">
        <f>SUMIF($E$5:$E$137,"520",$DG$5:$DG$137)</f>
        <v>0</v>
      </c>
      <c r="DH148" s="128">
        <f>SUMIF($E$5:$E$137,"520",$DH$5:$DH$137)</f>
        <v>0</v>
      </c>
      <c r="DI148" s="132">
        <f>SUMIF($E$5:$E$137,"520",$DI$5:$DI$137)</f>
        <v>0</v>
      </c>
      <c r="DJ148" s="132">
        <f>SUMIF($E$5:$E$137,"520",$DJ$5:$DJ$137)</f>
        <v>0</v>
      </c>
      <c r="DK148" s="132">
        <f>SUMIF($E$5:$E$137,"520",$DK$5:$DK$137)</f>
        <v>0</v>
      </c>
      <c r="DL148" s="132">
        <f>SUMIF($E$5:$E$137,"520",$DL$5:$DL$137)</f>
        <v>0</v>
      </c>
      <c r="DM148" s="132">
        <f>SUMIF($E$5:$E$137,"520",$DM$5:$DM$137)</f>
        <v>0</v>
      </c>
      <c r="DN148" s="132">
        <f>SUMIF($E$5:$E$137,"520",$DN$5:$DN$137)</f>
        <v>1272222322</v>
      </c>
      <c r="DO148" s="132">
        <f>SUMIF($E$5:$E$137,"520",$DO$5:$DO$137)</f>
        <v>181964857</v>
      </c>
      <c r="DP148" s="132">
        <f>SUMIF($E$5:$E$137,"520",$DP$5:$DP$137)</f>
        <v>52315079</v>
      </c>
      <c r="DQ148" s="132">
        <f>SUMIF($E$5:$E$137,"520",$DQ$5:$DQ$137)</f>
        <v>0</v>
      </c>
      <c r="DR148" s="132">
        <f>SUMIF($E$5:$E$137,"520",$DR$5:$DR$137)</f>
        <v>0</v>
      </c>
      <c r="DS148" s="132">
        <f>SUMIF($E$5:$E$137,"520",$DS$5:$DS$137)</f>
        <v>0</v>
      </c>
      <c r="DT148" s="132">
        <f>SUMIF($E$5:$E$137,"520",$DT$5:$DT$137)</f>
        <v>0</v>
      </c>
      <c r="DU148" s="132">
        <f>SUMIF($E$5:$E$137,"520",$DU$5:$DU$137)</f>
        <v>374659800</v>
      </c>
      <c r="DW148" s="254" t="s">
        <v>408</v>
      </c>
      <c r="DX148" s="47">
        <v>2856725581</v>
      </c>
      <c r="DY148" s="47">
        <v>717965248</v>
      </c>
      <c r="DZ148" s="261">
        <v>25.13</v>
      </c>
    </row>
    <row r="149" spans="3:130" ht="15" thickBot="1" x14ac:dyDescent="0.35">
      <c r="C149" s="153" t="s">
        <v>393</v>
      </c>
      <c r="D149" s="154"/>
      <c r="E149" s="137"/>
      <c r="F149" s="138"/>
      <c r="G149" s="139">
        <f t="shared" ref="G149:AC149" si="156">SUM(G142:G148)</f>
        <v>39070994038</v>
      </c>
      <c r="H149" s="139">
        <f t="shared" si="156"/>
        <v>344106222</v>
      </c>
      <c r="I149" s="139">
        <f t="shared" si="156"/>
        <v>2969410598</v>
      </c>
      <c r="J149" s="139">
        <f t="shared" si="156"/>
        <v>80644090</v>
      </c>
      <c r="K149" s="139">
        <f t="shared" si="156"/>
        <v>12000000000</v>
      </c>
      <c r="L149" s="139">
        <f t="shared" si="156"/>
        <v>208000000</v>
      </c>
      <c r="M149" s="139">
        <f t="shared" si="156"/>
        <v>244096406</v>
      </c>
      <c r="N149" s="139">
        <f t="shared" si="156"/>
        <v>4398861038</v>
      </c>
      <c r="O149" s="139">
        <f t="shared" si="156"/>
        <v>971590852</v>
      </c>
      <c r="P149" s="139">
        <f t="shared" si="156"/>
        <v>929683955</v>
      </c>
      <c r="Q149" s="139">
        <f t="shared" si="156"/>
        <v>818117257</v>
      </c>
      <c r="R149" s="140">
        <f t="shared" si="156"/>
        <v>797458202</v>
      </c>
      <c r="S149" s="140">
        <f t="shared" si="156"/>
        <v>151047242</v>
      </c>
      <c r="T149" s="139">
        <f t="shared" si="156"/>
        <v>177491556</v>
      </c>
      <c r="U149" s="140">
        <f t="shared" si="156"/>
        <v>247290061</v>
      </c>
      <c r="V149" s="139">
        <f t="shared" si="156"/>
        <v>5673269814</v>
      </c>
      <c r="W149" s="139">
        <f t="shared" si="156"/>
        <v>1161806613</v>
      </c>
      <c r="X149" s="139">
        <f t="shared" si="156"/>
        <v>1736549937</v>
      </c>
      <c r="Y149" s="139">
        <f t="shared" si="156"/>
        <v>687105289</v>
      </c>
      <c r="Z149" s="139">
        <f t="shared" si="156"/>
        <v>1770728185</v>
      </c>
      <c r="AA149" s="139">
        <f t="shared" si="156"/>
        <v>302298830</v>
      </c>
      <c r="AB149" s="139">
        <f t="shared" si="156"/>
        <v>1337681906</v>
      </c>
      <c r="AC149" s="139">
        <f t="shared" si="156"/>
        <v>2063755985</v>
      </c>
      <c r="AD149" s="141">
        <f t="shared" si="149"/>
        <v>0.34476129616510576</v>
      </c>
      <c r="AE149" s="142">
        <f t="shared" ref="AE149:BA149" si="157">SUM(AE142:AE148)</f>
        <v>13470166547</v>
      </c>
      <c r="AF149" s="142">
        <f t="shared" si="157"/>
        <v>344103222</v>
      </c>
      <c r="AG149" s="142">
        <f t="shared" si="157"/>
        <v>2473125984</v>
      </c>
      <c r="AH149" s="142">
        <f t="shared" si="157"/>
        <v>0</v>
      </c>
      <c r="AI149" s="142">
        <f t="shared" si="157"/>
        <v>0</v>
      </c>
      <c r="AJ149" s="142">
        <f t="shared" si="157"/>
        <v>150000000</v>
      </c>
      <c r="AK149" s="142">
        <f t="shared" si="157"/>
        <v>226918964</v>
      </c>
      <c r="AL149" s="142">
        <f t="shared" si="157"/>
        <v>1798200931</v>
      </c>
      <c r="AM149" s="142">
        <f t="shared" si="157"/>
        <v>187239416</v>
      </c>
      <c r="AN149" s="142">
        <f t="shared" si="157"/>
        <v>237571122</v>
      </c>
      <c r="AO149" s="142">
        <f t="shared" si="157"/>
        <v>127713837</v>
      </c>
      <c r="AP149" s="142">
        <f t="shared" si="157"/>
        <v>153194295</v>
      </c>
      <c r="AQ149" s="142">
        <f t="shared" si="157"/>
        <v>1409058</v>
      </c>
      <c r="AR149" s="142">
        <f t="shared" si="157"/>
        <v>12259020</v>
      </c>
      <c r="AS149" s="142">
        <f t="shared" si="157"/>
        <v>24414058</v>
      </c>
      <c r="AT149" s="142">
        <f t="shared" si="157"/>
        <v>2288814785</v>
      </c>
      <c r="AU149" s="142">
        <f t="shared" si="157"/>
        <v>547137224</v>
      </c>
      <c r="AV149" s="142">
        <f t="shared" si="157"/>
        <v>1208711494</v>
      </c>
      <c r="AW149" s="142">
        <f t="shared" si="157"/>
        <v>521342966</v>
      </c>
      <c r="AX149" s="142">
        <f t="shared" si="157"/>
        <v>1722490685</v>
      </c>
      <c r="AY149" s="142">
        <f>SUM(AY142:AY148)</f>
        <v>113978820</v>
      </c>
      <c r="AZ149" s="142">
        <f>SUM(AZ142:AZ148)</f>
        <v>304570495</v>
      </c>
      <c r="BA149" s="142">
        <f t="shared" si="157"/>
        <v>1026970171</v>
      </c>
      <c r="BB149" s="143">
        <f t="shared" si="150"/>
        <v>0.65523870383489424</v>
      </c>
      <c r="BC149" s="142">
        <f t="shared" ref="BC149:BY149" si="158">SUM(BC142:BC148)</f>
        <v>25600827491</v>
      </c>
      <c r="BD149" s="142">
        <f t="shared" si="158"/>
        <v>3000</v>
      </c>
      <c r="BE149" s="142">
        <f t="shared" si="158"/>
        <v>496284614</v>
      </c>
      <c r="BF149" s="142">
        <f t="shared" si="158"/>
        <v>80644090</v>
      </c>
      <c r="BG149" s="142">
        <f t="shared" si="158"/>
        <v>12000000000</v>
      </c>
      <c r="BH149" s="142">
        <f t="shared" si="158"/>
        <v>58000000</v>
      </c>
      <c r="BI149" s="142">
        <f t="shared" si="158"/>
        <v>17177442</v>
      </c>
      <c r="BJ149" s="142">
        <f t="shared" si="158"/>
        <v>2600660107</v>
      </c>
      <c r="BK149" s="142">
        <f t="shared" si="158"/>
        <v>784351436</v>
      </c>
      <c r="BL149" s="142">
        <f t="shared" si="158"/>
        <v>692112833</v>
      </c>
      <c r="BM149" s="142">
        <f t="shared" si="158"/>
        <v>690403420</v>
      </c>
      <c r="BN149" s="142">
        <f t="shared" si="158"/>
        <v>644263907</v>
      </c>
      <c r="BO149" s="142">
        <f t="shared" si="158"/>
        <v>149638184</v>
      </c>
      <c r="BP149" s="142">
        <f t="shared" si="158"/>
        <v>165232536</v>
      </c>
      <c r="BQ149" s="142">
        <f t="shared" si="158"/>
        <v>222876003</v>
      </c>
      <c r="BR149" s="142">
        <f t="shared" si="158"/>
        <v>3384455029</v>
      </c>
      <c r="BS149" s="142">
        <f t="shared" si="158"/>
        <v>614669389</v>
      </c>
      <c r="BT149" s="142">
        <f t="shared" si="158"/>
        <v>527838443</v>
      </c>
      <c r="BU149" s="142">
        <f t="shared" si="158"/>
        <v>165762323</v>
      </c>
      <c r="BV149" s="142">
        <f t="shared" si="158"/>
        <v>48237500</v>
      </c>
      <c r="BW149" s="142">
        <f t="shared" si="158"/>
        <v>188320010</v>
      </c>
      <c r="BX149" s="142">
        <f t="shared" si="158"/>
        <v>1033111411</v>
      </c>
      <c r="BY149" s="142">
        <f t="shared" si="158"/>
        <v>1036785814</v>
      </c>
      <c r="BZ149" s="144">
        <f t="shared" si="152"/>
        <v>0.22372448920799071</v>
      </c>
      <c r="CA149" s="145">
        <f t="shared" ref="CA149:CW149" si="159">SUM(CA142:CA148)</f>
        <v>8741138184</v>
      </c>
      <c r="CB149" s="145">
        <f t="shared" si="159"/>
        <v>328965376</v>
      </c>
      <c r="CC149" s="145">
        <f t="shared" si="159"/>
        <v>1588136738</v>
      </c>
      <c r="CD149" s="145">
        <f t="shared" si="159"/>
        <v>0</v>
      </c>
      <c r="CE149" s="145">
        <f t="shared" si="159"/>
        <v>0</v>
      </c>
      <c r="CF149" s="145">
        <f t="shared" si="159"/>
        <v>143526671</v>
      </c>
      <c r="CG149" s="145">
        <f t="shared" si="159"/>
        <v>226918964</v>
      </c>
      <c r="CH149" s="145">
        <f t="shared" si="159"/>
        <v>957624304</v>
      </c>
      <c r="CI149" s="145">
        <f t="shared" si="159"/>
        <v>159906384</v>
      </c>
      <c r="CJ149" s="145">
        <f t="shared" si="159"/>
        <v>212021492</v>
      </c>
      <c r="CK149" s="145">
        <f t="shared" si="159"/>
        <v>126521677</v>
      </c>
      <c r="CL149" s="145">
        <f t="shared" si="159"/>
        <v>74422697</v>
      </c>
      <c r="CM149" s="145">
        <f t="shared" si="159"/>
        <v>1409058</v>
      </c>
      <c r="CN149" s="145">
        <f t="shared" si="159"/>
        <v>11809914</v>
      </c>
      <c r="CO149" s="145">
        <f t="shared" si="159"/>
        <v>1414058</v>
      </c>
      <c r="CP149" s="145">
        <f t="shared" si="159"/>
        <v>1217272842</v>
      </c>
      <c r="CQ149" s="145">
        <f t="shared" si="159"/>
        <v>408667596</v>
      </c>
      <c r="CR149" s="145">
        <f t="shared" si="159"/>
        <v>812988318</v>
      </c>
      <c r="CS149" s="145">
        <f t="shared" si="159"/>
        <v>290005631</v>
      </c>
      <c r="CT149" s="145">
        <f t="shared" si="159"/>
        <v>1532540560</v>
      </c>
      <c r="CU149" s="145">
        <f t="shared" si="159"/>
        <v>80077730</v>
      </c>
      <c r="CV149" s="145">
        <f t="shared" si="159"/>
        <v>45956280</v>
      </c>
      <c r="CW149" s="145">
        <f t="shared" si="159"/>
        <v>520951894</v>
      </c>
      <c r="CX149" s="146">
        <f t="shared" si="154"/>
        <v>0.77627551079200929</v>
      </c>
      <c r="CY149" s="139">
        <f t="shared" ref="CY149:DU149" ca="1" si="160">SUM(CY142:CY148)</f>
        <v>30329855854</v>
      </c>
      <c r="CZ149" s="139">
        <f t="shared" ca="1" si="160"/>
        <v>15140846</v>
      </c>
      <c r="DA149" s="139">
        <f t="shared" si="160"/>
        <v>1381273860</v>
      </c>
      <c r="DB149" s="139">
        <f t="shared" si="160"/>
        <v>80644090</v>
      </c>
      <c r="DC149" s="139">
        <f t="shared" si="160"/>
        <v>12000000000</v>
      </c>
      <c r="DD149" s="139">
        <f t="shared" si="160"/>
        <v>64473329</v>
      </c>
      <c r="DE149" s="139">
        <f t="shared" si="160"/>
        <v>17177442</v>
      </c>
      <c r="DF149" s="139">
        <f t="shared" si="160"/>
        <v>3441236734</v>
      </c>
      <c r="DG149" s="139">
        <f t="shared" si="160"/>
        <v>811684468</v>
      </c>
      <c r="DH149" s="139">
        <f t="shared" si="160"/>
        <v>717662463</v>
      </c>
      <c r="DI149" s="139">
        <f t="shared" si="160"/>
        <v>691595580</v>
      </c>
      <c r="DJ149" s="139">
        <f t="shared" si="160"/>
        <v>723035505</v>
      </c>
      <c r="DK149" s="139">
        <f t="shared" si="160"/>
        <v>149638184</v>
      </c>
      <c r="DL149" s="139">
        <f t="shared" si="160"/>
        <v>165681642</v>
      </c>
      <c r="DM149" s="139">
        <f t="shared" si="160"/>
        <v>245876003</v>
      </c>
      <c r="DN149" s="139">
        <f t="shared" si="160"/>
        <v>4455996972</v>
      </c>
      <c r="DO149" s="139">
        <f t="shared" si="160"/>
        <v>753139017</v>
      </c>
      <c r="DP149" s="139">
        <f t="shared" si="160"/>
        <v>923561619</v>
      </c>
      <c r="DQ149" s="139">
        <f t="shared" si="160"/>
        <v>397099658</v>
      </c>
      <c r="DR149" s="139">
        <f t="shared" si="160"/>
        <v>238187625</v>
      </c>
      <c r="DS149" s="139">
        <f t="shared" si="160"/>
        <v>222221100</v>
      </c>
      <c r="DT149" s="139">
        <f t="shared" si="160"/>
        <v>1291725626</v>
      </c>
      <c r="DU149" s="139">
        <f t="shared" si="160"/>
        <v>1542804091</v>
      </c>
      <c r="DW149" s="254" t="s">
        <v>409</v>
      </c>
      <c r="DX149" s="47">
        <v>4006824095</v>
      </c>
      <c r="DY149" s="47">
        <v>1703072661</v>
      </c>
      <c r="DZ149" s="261">
        <v>42.5</v>
      </c>
    </row>
    <row r="150" spans="3:130" ht="15" thickTop="1" x14ac:dyDescent="0.3"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9"/>
      <c r="BQ150" s="39"/>
      <c r="BR150" s="39"/>
      <c r="BS150" s="39"/>
      <c r="BT150" s="39"/>
      <c r="BU150" s="39"/>
      <c r="BV150" s="39"/>
      <c r="BW150" s="39"/>
      <c r="BX150" s="39"/>
      <c r="BY150" s="39"/>
      <c r="BZ150" s="39"/>
      <c r="CA150" s="39"/>
      <c r="CB150" s="39"/>
      <c r="CC150" s="39"/>
      <c r="CD150" s="39"/>
      <c r="CE150" s="39"/>
      <c r="CF150" s="39"/>
      <c r="CG150" s="39"/>
      <c r="CH150" s="39"/>
      <c r="CI150" s="39"/>
      <c r="CJ150" s="39"/>
      <c r="CK150" s="39"/>
      <c r="CL150" s="39"/>
      <c r="CM150" s="39"/>
      <c r="CN150" s="39"/>
      <c r="CO150" s="39"/>
      <c r="CP150" s="39"/>
      <c r="CQ150" s="39"/>
      <c r="CR150" s="39"/>
      <c r="CS150" s="39"/>
      <c r="CT150" s="39"/>
      <c r="CU150" s="39"/>
      <c r="CV150" s="39"/>
      <c r="CW150" s="39"/>
      <c r="CX150" s="39"/>
      <c r="CY150" s="39"/>
      <c r="CZ150" s="39">
        <f t="shared" ref="BC150:DN150" ca="1" si="161">+CZ140-CZ149</f>
        <v>0</v>
      </c>
      <c r="DA150" s="39">
        <f t="shared" si="161"/>
        <v>0</v>
      </c>
      <c r="DB150" s="39">
        <f t="shared" si="161"/>
        <v>0</v>
      </c>
      <c r="DC150" s="39">
        <f t="shared" si="161"/>
        <v>0</v>
      </c>
      <c r="DD150" s="39">
        <f t="shared" si="161"/>
        <v>0</v>
      </c>
      <c r="DE150" s="39">
        <f t="shared" si="161"/>
        <v>0</v>
      </c>
      <c r="DF150" s="39">
        <f t="shared" si="161"/>
        <v>0</v>
      </c>
      <c r="DG150" s="39">
        <f t="shared" si="161"/>
        <v>0</v>
      </c>
      <c r="DH150" s="39">
        <f t="shared" si="161"/>
        <v>0</v>
      </c>
      <c r="DI150" s="39">
        <f t="shared" si="161"/>
        <v>0</v>
      </c>
      <c r="DJ150" s="39">
        <f t="shared" si="161"/>
        <v>0</v>
      </c>
      <c r="DK150" s="39">
        <f t="shared" si="161"/>
        <v>0</v>
      </c>
      <c r="DL150" s="39">
        <f t="shared" si="161"/>
        <v>0</v>
      </c>
      <c r="DM150" s="39">
        <f t="shared" si="161"/>
        <v>0</v>
      </c>
      <c r="DN150" s="39">
        <f t="shared" si="161"/>
        <v>0</v>
      </c>
      <c r="DO150" s="39">
        <f t="shared" ref="DO150:DU150" si="162">+DO140-DO149</f>
        <v>0</v>
      </c>
      <c r="DP150" s="39">
        <f t="shared" si="162"/>
        <v>0</v>
      </c>
      <c r="DQ150" s="39">
        <f t="shared" si="162"/>
        <v>0</v>
      </c>
      <c r="DR150" s="39">
        <f t="shared" si="162"/>
        <v>0</v>
      </c>
      <c r="DS150" s="39">
        <f t="shared" si="162"/>
        <v>0</v>
      </c>
      <c r="DT150" s="39">
        <f t="shared" si="162"/>
        <v>0</v>
      </c>
      <c r="DU150" s="39">
        <f t="shared" si="162"/>
        <v>0</v>
      </c>
      <c r="DW150" s="257" t="s">
        <v>14</v>
      </c>
      <c r="DX150" s="259">
        <v>39070994038</v>
      </c>
      <c r="DY150" s="259">
        <v>39070994038</v>
      </c>
      <c r="DZ150" s="263">
        <v>22.37</v>
      </c>
    </row>
    <row r="197" spans="4:31" ht="15.6" x14ac:dyDescent="0.3">
      <c r="D197" s="264" t="s">
        <v>423</v>
      </c>
      <c r="E197" s="264"/>
      <c r="F197" s="264"/>
      <c r="G197" s="264"/>
      <c r="H197" s="264"/>
      <c r="I197" s="264"/>
      <c r="J197" s="264"/>
      <c r="K197" s="264"/>
      <c r="L197" s="264"/>
      <c r="M197" s="264"/>
      <c r="N197" s="264"/>
      <c r="O197" s="264"/>
      <c r="P197" s="264"/>
      <c r="Q197" s="264"/>
      <c r="R197" s="264"/>
      <c r="S197" s="264"/>
      <c r="T197" s="264"/>
      <c r="U197" s="264"/>
      <c r="V197" s="264"/>
      <c r="W197" s="264"/>
      <c r="X197" s="264"/>
      <c r="Y197" s="264"/>
      <c r="Z197" s="264"/>
      <c r="AA197" s="264"/>
      <c r="AB197" s="264"/>
      <c r="AC197" s="264"/>
      <c r="AD197" s="264"/>
      <c r="AE197" s="264"/>
    </row>
    <row r="198" spans="4:31" ht="42" customHeight="1" x14ac:dyDescent="0.3">
      <c r="D198" s="265" t="s">
        <v>4</v>
      </c>
      <c r="E198" s="266" t="s">
        <v>424</v>
      </c>
      <c r="F198" s="267" t="s">
        <v>414</v>
      </c>
      <c r="G198" s="268" t="s">
        <v>425</v>
      </c>
      <c r="H198" s="265"/>
      <c r="I198" s="265"/>
      <c r="J198" s="265"/>
      <c r="K198" s="265"/>
      <c r="L198" s="265"/>
      <c r="M198" s="265" t="s">
        <v>415</v>
      </c>
      <c r="N198" s="265"/>
      <c r="O198" s="265"/>
      <c r="P198" s="265"/>
      <c r="Q198" s="265"/>
      <c r="R198" s="265"/>
      <c r="S198" s="265"/>
      <c r="T198" s="265"/>
      <c r="U198" s="265"/>
      <c r="V198" s="265"/>
      <c r="W198" s="265"/>
      <c r="X198" s="265" t="s">
        <v>416</v>
      </c>
      <c r="Y198" s="265" t="s">
        <v>415</v>
      </c>
      <c r="Z198" s="265" t="s">
        <v>417</v>
      </c>
      <c r="AA198" s="265"/>
      <c r="AB198" s="265"/>
      <c r="AC198" s="269" t="s">
        <v>418</v>
      </c>
      <c r="AD198" s="269" t="s">
        <v>426</v>
      </c>
      <c r="AE198" s="268" t="s">
        <v>419</v>
      </c>
    </row>
    <row r="199" spans="4:31" x14ac:dyDescent="0.3">
      <c r="D199" s="270" t="s">
        <v>42</v>
      </c>
      <c r="E199" s="271">
        <v>1044494818</v>
      </c>
      <c r="F199" s="110"/>
      <c r="G199" s="272">
        <f>+CA38-E199</f>
        <v>131437909</v>
      </c>
      <c r="H199" s="270"/>
      <c r="I199" s="270"/>
      <c r="J199" s="270"/>
      <c r="K199" s="270"/>
      <c r="L199" s="270"/>
      <c r="M199" s="127"/>
      <c r="N199" s="270"/>
      <c r="O199" s="270"/>
      <c r="P199" s="270"/>
      <c r="Q199" s="270"/>
      <c r="R199" s="270"/>
      <c r="S199" s="270"/>
      <c r="T199" s="270"/>
      <c r="U199" s="270"/>
      <c r="V199" s="270"/>
      <c r="W199" s="270"/>
      <c r="X199" s="273"/>
      <c r="Y199" s="127"/>
      <c r="Z199" s="274"/>
      <c r="AA199" s="275"/>
      <c r="AB199" s="275"/>
      <c r="AC199" s="276">
        <f>+E199+G199</f>
        <v>1175932727</v>
      </c>
      <c r="AD199" s="277">
        <f>E199+G199</f>
        <v>1175932727</v>
      </c>
      <c r="AE199" s="130">
        <v>0.3095</v>
      </c>
    </row>
    <row r="200" spans="4:31" x14ac:dyDescent="0.3">
      <c r="D200" s="270" t="s">
        <v>130</v>
      </c>
      <c r="E200" s="271">
        <v>951025731</v>
      </c>
      <c r="F200" s="110"/>
      <c r="G200" s="272">
        <f>+CA79-E200</f>
        <v>399087994</v>
      </c>
      <c r="H200" s="270"/>
      <c r="I200" s="270"/>
      <c r="J200" s="270"/>
      <c r="K200" s="270"/>
      <c r="L200" s="270"/>
      <c r="M200" s="127"/>
      <c r="N200" s="270"/>
      <c r="O200" s="270"/>
      <c r="P200" s="270"/>
      <c r="Q200" s="270"/>
      <c r="R200" s="270"/>
      <c r="S200" s="270"/>
      <c r="T200" s="270"/>
      <c r="U200" s="270"/>
      <c r="V200" s="270"/>
      <c r="W200" s="270"/>
      <c r="X200" s="273"/>
      <c r="Y200" s="127"/>
      <c r="Z200" s="274"/>
      <c r="AA200" s="275"/>
      <c r="AB200" s="275"/>
      <c r="AC200" s="276">
        <f>+E200+G200</f>
        <v>1350113725</v>
      </c>
      <c r="AD200" s="277">
        <f t="shared" ref="AD200:AD203" si="163">E200+G200</f>
        <v>1350113725</v>
      </c>
      <c r="AE200" s="130">
        <v>0.1646</v>
      </c>
    </row>
    <row r="201" spans="4:31" x14ac:dyDescent="0.3">
      <c r="D201" s="270" t="s">
        <v>420</v>
      </c>
      <c r="E201" s="271">
        <v>1546883918</v>
      </c>
      <c r="F201" s="110"/>
      <c r="G201" s="272">
        <f>+CA103-E201</f>
        <v>156188743</v>
      </c>
      <c r="H201" s="270"/>
      <c r="I201" s="270"/>
      <c r="J201" s="270"/>
      <c r="K201" s="270"/>
      <c r="L201" s="270"/>
      <c r="M201" s="127"/>
      <c r="N201" s="270"/>
      <c r="O201" s="270"/>
      <c r="P201" s="270"/>
      <c r="Q201" s="270"/>
      <c r="R201" s="270"/>
      <c r="S201" s="270"/>
      <c r="T201" s="270"/>
      <c r="U201" s="270"/>
      <c r="V201" s="270"/>
      <c r="W201" s="270"/>
      <c r="X201" s="273"/>
      <c r="Y201" s="127"/>
      <c r="Z201" s="274"/>
      <c r="AA201" s="275"/>
      <c r="AB201" s="275"/>
      <c r="AC201" s="276">
        <f>+E201+G201</f>
        <v>1703072661</v>
      </c>
      <c r="AD201" s="277">
        <f t="shared" si="163"/>
        <v>1703072661</v>
      </c>
      <c r="AE201" s="130">
        <v>0.42499999999999999</v>
      </c>
    </row>
    <row r="202" spans="4:31" x14ac:dyDescent="0.3">
      <c r="D202" s="270" t="s">
        <v>421</v>
      </c>
      <c r="E202" s="271">
        <v>2109947849</v>
      </c>
      <c r="F202" s="110"/>
      <c r="G202" s="272">
        <f>+CA119-E202</f>
        <v>129722651</v>
      </c>
      <c r="H202" s="270"/>
      <c r="I202" s="270"/>
      <c r="J202" s="270"/>
      <c r="K202" s="270"/>
      <c r="L202" s="270"/>
      <c r="M202" s="127"/>
      <c r="N202" s="270"/>
      <c r="O202" s="270"/>
      <c r="P202" s="270"/>
      <c r="Q202" s="270"/>
      <c r="R202" s="270"/>
      <c r="S202" s="270"/>
      <c r="T202" s="270"/>
      <c r="U202" s="270"/>
      <c r="V202" s="270"/>
      <c r="W202" s="270"/>
      <c r="X202" s="273"/>
      <c r="Y202" s="127"/>
      <c r="Z202" s="274"/>
      <c r="AA202" s="275"/>
      <c r="AB202" s="275"/>
      <c r="AC202" s="276">
        <f>+E202+G202</f>
        <v>2239670500</v>
      </c>
      <c r="AD202" s="277">
        <f t="shared" si="163"/>
        <v>2239670500</v>
      </c>
      <c r="AE202" s="130">
        <v>0.82120000000000004</v>
      </c>
    </row>
    <row r="203" spans="4:31" x14ac:dyDescent="0.3">
      <c r="D203" s="270" t="s">
        <v>334</v>
      </c>
      <c r="E203" s="271">
        <v>1397244740</v>
      </c>
      <c r="F203" s="110"/>
      <c r="G203" s="272">
        <f>+CA138-E203</f>
        <v>875103831</v>
      </c>
      <c r="H203" s="270"/>
      <c r="I203" s="270"/>
      <c r="J203" s="270"/>
      <c r="K203" s="270"/>
      <c r="L203" s="270"/>
      <c r="M203" s="127"/>
      <c r="N203" s="270"/>
      <c r="O203" s="270"/>
      <c r="P203" s="270"/>
      <c r="Q203" s="270"/>
      <c r="R203" s="270"/>
      <c r="S203" s="270"/>
      <c r="T203" s="270"/>
      <c r="U203" s="270"/>
      <c r="V203" s="270"/>
      <c r="W203" s="270"/>
      <c r="X203" s="273"/>
      <c r="Y203" s="127"/>
      <c r="Z203" s="274"/>
      <c r="AA203" s="275"/>
      <c r="AB203" s="275"/>
      <c r="AC203" s="276">
        <f>+E203+G203</f>
        <v>2272348571</v>
      </c>
      <c r="AD203" s="277">
        <f t="shared" si="163"/>
        <v>2272348571</v>
      </c>
      <c r="AE203" s="130">
        <v>0.11169999999999999</v>
      </c>
    </row>
    <row r="204" spans="4:31" ht="15" thickBot="1" x14ac:dyDescent="0.35">
      <c r="D204" s="278" t="s">
        <v>422</v>
      </c>
      <c r="E204" s="279">
        <f>E199+E200+E201+E202+E203</f>
        <v>7049597056</v>
      </c>
      <c r="F204" s="280"/>
      <c r="G204" s="279">
        <f>G199+G200+G201+G202+G203</f>
        <v>1691541128</v>
      </c>
      <c r="H204" s="281">
        <f t="shared" ref="H204:AC204" si="164">SUM(H199:H203)</f>
        <v>0</v>
      </c>
      <c r="I204" s="281">
        <f t="shared" si="164"/>
        <v>0</v>
      </c>
      <c r="J204" s="281">
        <f t="shared" si="164"/>
        <v>0</v>
      </c>
      <c r="K204" s="281">
        <f t="shared" si="164"/>
        <v>0</v>
      </c>
      <c r="L204" s="281">
        <f t="shared" si="164"/>
        <v>0</v>
      </c>
      <c r="M204" s="281">
        <f t="shared" si="164"/>
        <v>0</v>
      </c>
      <c r="N204" s="281">
        <f t="shared" si="164"/>
        <v>0</v>
      </c>
      <c r="O204" s="281">
        <f t="shared" si="164"/>
        <v>0</v>
      </c>
      <c r="P204" s="281">
        <f t="shared" si="164"/>
        <v>0</v>
      </c>
      <c r="Q204" s="281">
        <f t="shared" si="164"/>
        <v>0</v>
      </c>
      <c r="R204" s="281">
        <f t="shared" si="164"/>
        <v>0</v>
      </c>
      <c r="S204" s="281">
        <f t="shared" si="164"/>
        <v>0</v>
      </c>
      <c r="T204" s="281">
        <f t="shared" si="164"/>
        <v>0</v>
      </c>
      <c r="U204" s="281">
        <f t="shared" si="164"/>
        <v>0</v>
      </c>
      <c r="V204" s="281">
        <f t="shared" si="164"/>
        <v>0</v>
      </c>
      <c r="W204" s="281">
        <f t="shared" si="164"/>
        <v>0</v>
      </c>
      <c r="X204" s="281">
        <f t="shared" si="164"/>
        <v>0</v>
      </c>
      <c r="Y204" s="281">
        <f t="shared" si="164"/>
        <v>0</v>
      </c>
      <c r="Z204" s="281">
        <f t="shared" si="164"/>
        <v>0</v>
      </c>
      <c r="AA204" s="281">
        <f t="shared" si="164"/>
        <v>0</v>
      </c>
      <c r="AB204" s="281">
        <f t="shared" si="164"/>
        <v>0</v>
      </c>
      <c r="AC204" s="281">
        <f t="shared" si="164"/>
        <v>8741138184</v>
      </c>
      <c r="AD204" s="282">
        <f>AD199+AD200+AD201+AD202+AD203</f>
        <v>8741138184</v>
      </c>
      <c r="AE204" s="144">
        <v>0.22370000000000001</v>
      </c>
    </row>
    <row r="205" spans="4:31" ht="15" thickTop="1" x14ac:dyDescent="0.3"/>
  </sheetData>
  <mergeCells count="66">
    <mergeCell ref="D197:AE197"/>
    <mergeCell ref="B138:D138"/>
    <mergeCell ref="C140:E140"/>
    <mergeCell ref="C149:D149"/>
    <mergeCell ref="G3:G4"/>
    <mergeCell ref="BB3:BC3"/>
    <mergeCell ref="AD3:AE3"/>
    <mergeCell ref="B119:E119"/>
    <mergeCell ref="B116:B118"/>
    <mergeCell ref="A120:A128"/>
    <mergeCell ref="B121:B122"/>
    <mergeCell ref="B123:B128"/>
    <mergeCell ref="A129:A137"/>
    <mergeCell ref="B129:B135"/>
    <mergeCell ref="B136:B137"/>
    <mergeCell ref="A99:A102"/>
    <mergeCell ref="B101:B102"/>
    <mergeCell ref="B103:F103"/>
    <mergeCell ref="A104:A115"/>
    <mergeCell ref="B104:B106"/>
    <mergeCell ref="B110:B111"/>
    <mergeCell ref="B79:E79"/>
    <mergeCell ref="A80:A91"/>
    <mergeCell ref="B80:B82"/>
    <mergeCell ref="B86:B93"/>
    <mergeCell ref="A95:A98"/>
    <mergeCell ref="B95:B96"/>
    <mergeCell ref="B43:B49"/>
    <mergeCell ref="A58:A71"/>
    <mergeCell ref="B58:B61"/>
    <mergeCell ref="B62:B70"/>
    <mergeCell ref="B72:B73"/>
    <mergeCell ref="A74:A78"/>
    <mergeCell ref="B74:B75"/>
    <mergeCell ref="B25:B29"/>
    <mergeCell ref="B30:B31"/>
    <mergeCell ref="B32:B33"/>
    <mergeCell ref="B34:B37"/>
    <mergeCell ref="B38:E38"/>
    <mergeCell ref="B39:B42"/>
    <mergeCell ref="CY2:DJ2"/>
    <mergeCell ref="DK2:DU2"/>
    <mergeCell ref="B5:B10"/>
    <mergeCell ref="B11:B14"/>
    <mergeCell ref="B15:B19"/>
    <mergeCell ref="B20:B24"/>
    <mergeCell ref="BZ3:CA3"/>
    <mergeCell ref="CX3:CY3"/>
    <mergeCell ref="G2:AC2"/>
    <mergeCell ref="AE2:BA2"/>
    <mergeCell ref="BD2:BN2"/>
    <mergeCell ref="BO2:BY2"/>
    <mergeCell ref="CB2:CM2"/>
    <mergeCell ref="CP2:CW2"/>
    <mergeCell ref="A2:A4"/>
    <mergeCell ref="B2:B4"/>
    <mergeCell ref="C2:C4"/>
    <mergeCell ref="D2:D4"/>
    <mergeCell ref="E2:E4"/>
    <mergeCell ref="F2:F4"/>
    <mergeCell ref="C1:F1"/>
    <mergeCell ref="G1:AC1"/>
    <mergeCell ref="AE1:BA1"/>
    <mergeCell ref="BD1:BZ1"/>
    <mergeCell ref="CA1:CW1"/>
    <mergeCell ref="CY1:DU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3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MAYO 2019  </vt:lpstr>
      <vt:lpstr>P. ACCIÓN A MAYO 2019 CONSOLIDA</vt:lpstr>
      <vt:lpstr>'P. ACCIÓN A MAYO 2019  '!Títulos_a_imprimir</vt:lpstr>
      <vt:lpstr>'P. ACCIÓN A MAYO 2019 CONSOLIDA'!Títulos_a_imprimir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2019-06-13T16:20:10Z</dcterms:created>
  <dcterms:modified xsi:type="dcterms:W3CDTF">2019-06-13T20:05:46Z</dcterms:modified>
</cp:coreProperties>
</file>